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данные'!$21:$21</definedName>
    <definedName name="_xlnm.Print_Area" localSheetId="0">'Мои данные'!$A$1:$P$87</definedName>
  </definedNames>
  <calcPr calcId="152511"/>
</workbook>
</file>

<file path=xl/calcChain.xml><?xml version="1.0" encoding="utf-8"?>
<calcChain xmlns="http://schemas.openxmlformats.org/spreadsheetml/2006/main">
  <c r="E62" i="1" l="1"/>
  <c r="E63" i="1"/>
  <c r="E51" i="1"/>
  <c r="E52" i="1"/>
  <c r="E41" i="1"/>
  <c r="E42" i="1"/>
  <c r="E32" i="1"/>
  <c r="E23" i="1"/>
  <c r="A12" i="2"/>
  <c r="N77" i="1"/>
  <c r="O69" i="1"/>
  <c r="O53" i="1"/>
  <c r="N47" i="1"/>
  <c r="O37" i="1"/>
  <c r="N26" i="1"/>
  <c r="N76" i="1"/>
  <c r="N64" i="1"/>
  <c r="N44" i="1"/>
  <c r="O30" i="1"/>
  <c r="N67" i="1"/>
  <c r="O60" i="1"/>
  <c r="N36" i="1"/>
  <c r="N79" i="1"/>
  <c r="O71" i="1"/>
  <c r="N56" i="1"/>
  <c r="N49" i="1"/>
  <c r="P42" i="1"/>
  <c r="F32" i="1"/>
  <c r="F23" i="1"/>
  <c r="O73" i="1"/>
  <c r="N58" i="1"/>
  <c r="O33" i="1"/>
  <c r="O25" i="1"/>
  <c r="O66" i="1"/>
  <c r="N60" i="1"/>
  <c r="O35" i="1"/>
  <c r="D32" i="1"/>
  <c r="N75" i="1"/>
  <c r="N25" i="1"/>
  <c r="D23" i="1"/>
  <c r="N72" i="1"/>
  <c r="O77" i="1"/>
  <c r="N68" i="1"/>
  <c r="N54" i="1"/>
  <c r="O47" i="1"/>
  <c r="N38" i="1"/>
  <c r="O26" i="1"/>
  <c r="N73" i="1"/>
  <c r="O57" i="1"/>
  <c r="P41" i="1"/>
  <c r="P23" i="1"/>
  <c r="N66" i="1"/>
  <c r="N45" i="1"/>
  <c r="N39" i="1"/>
  <c r="N74" i="1"/>
  <c r="O79" i="1"/>
  <c r="N70" i="1"/>
  <c r="O56" i="1"/>
  <c r="O49" i="1"/>
  <c r="O39" i="1"/>
  <c r="N28" i="1"/>
  <c r="O42" i="1"/>
  <c r="N65" i="1"/>
  <c r="F51" i="1"/>
  <c r="N34" i="1"/>
  <c r="N42" i="1"/>
  <c r="O67" i="1"/>
  <c r="O38" i="1"/>
  <c r="N41" i="1"/>
  <c r="D51" i="1"/>
  <c r="N69" i="1"/>
  <c r="N53" i="1"/>
  <c r="F42" i="1"/>
  <c r="O29" i="1"/>
  <c r="N43" i="1"/>
  <c r="O75" i="1"/>
  <c r="F41" i="1"/>
  <c r="O80" i="1"/>
  <c r="O55" i="1"/>
  <c r="D42" i="1"/>
  <c r="O74" i="1"/>
  <c r="O46" i="1"/>
  <c r="N59" i="1"/>
  <c r="N80" i="1"/>
  <c r="O68" i="1"/>
  <c r="F62" i="1"/>
  <c r="O54" i="1"/>
  <c r="N48" i="1"/>
  <c r="N33" i="1"/>
  <c r="N27" i="1"/>
  <c r="O64" i="1"/>
  <c r="O58" i="1"/>
  <c r="O36" i="1"/>
  <c r="O76" i="1"/>
  <c r="P63" i="1"/>
  <c r="N46" i="1"/>
  <c r="O24" i="1"/>
  <c r="O72" i="1"/>
  <c r="O70" i="1"/>
  <c r="N55" i="1"/>
  <c r="P51" i="1"/>
  <c r="O51" i="1" s="1"/>
  <c r="O44" i="1"/>
  <c r="O34" i="1"/>
  <c r="O28" i="1"/>
  <c r="O63" i="1"/>
  <c r="F63" i="1"/>
  <c r="O43" i="1"/>
  <c r="N37" i="1"/>
  <c r="N78" i="1"/>
  <c r="P62" i="1"/>
  <c r="O45" i="1"/>
  <c r="N24" i="1"/>
  <c r="N51" i="1"/>
  <c r="D62" i="1"/>
  <c r="D41" i="1"/>
  <c r="O78" i="1"/>
  <c r="F52" i="1"/>
  <c r="D52" i="1" s="1"/>
  <c r="P32" i="1"/>
  <c r="O32" i="1" s="1"/>
  <c r="O65" i="1"/>
  <c r="N32" i="1"/>
  <c r="O59" i="1"/>
  <c r="O27" i="1"/>
  <c r="N71" i="1"/>
  <c r="P52" i="1"/>
  <c r="N35" i="1"/>
  <c r="N29" i="1"/>
  <c r="N57" i="1"/>
  <c r="N30" i="1"/>
  <c r="O48" i="1"/>
  <c r="O41" i="1"/>
  <c r="N23" i="1"/>
  <c r="N62" i="1"/>
  <c r="O62" i="1"/>
  <c r="O52" i="1"/>
  <c r="N52" i="1"/>
  <c r="D63" i="1"/>
  <c r="N63" i="1"/>
  <c r="O23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1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<sst xmlns="http://schemas.openxmlformats.org/spreadsheetml/2006/main" count="125" uniqueCount="77">
  <si>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</si>
  <si>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</si>
  <si>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</si>
  <si>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</si>
  <si>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</si>
  <si>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</si>
  <si>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</si>
  <si>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</si>
  <si>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</si>
  <si>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II категории сложности, категория сложности работ 2, высота здания до 21 м и выше</t>
  </si>
  <si>
    <t>СБЦ99-2-2-2-16
"Обмерные работы и обследования зданий (1998г.)"</t>
  </si>
  <si>
    <t>1,1*0,75*0,1177</t>
  </si>
  <si>
    <t>8901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</si>
  <si>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</si>
  <si>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</si>
  <si>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</si>
  <si>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</si>
  <si>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</si>
  <si>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</si>
  <si>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</si>
  <si>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</si>
  <si>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</si>
  <si>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</si>
  <si>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</si>
  <si>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II категории сложности, категория сложности работ 2, высота здания до 21 м и выше</t>
  </si>
  <si>
    <t>СБЦ99-4-2-2-16
"Обмерные работы и обследования зданий (1998г.)"</t>
  </si>
  <si>
    <t>1,1*0,034</t>
  </si>
  <si>
    <t>(11 Сейсмичность 7 баллов ПЗ=1,1;
3,4%-кровля (таблица 9) ПЗ=0,034 (ОЗП=0,034; ЭМ=0,034 к расх.; ЗПМ=0,034; МАТ=0,034 к расх.; ТЗ=0,034; ТЗМ=0,034))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</si>
  <si>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</si>
  <si>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</si>
  <si>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</si>
  <si>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шести - десятиэтажные</t>
  </si>
  <si>
    <t>СБЦП05-1-1-6-А
/Таблица: СБЦП05-1-1-6 параметр: А/ "Кап. ремонт зданий и сооружений жилищно-гражд. назн. (2012 г.)"</t>
  </si>
  <si>
    <t>0,021*1,1</t>
  </si>
  <si>
    <t>(Таб.12 п.7 Ремонт (замена) кровли и ограждающих конструкций: здания каркасные многоэтажные - 2,1% ПЗ=0,021;
Таб.11 п.4 Сейсмичность 7 баллов ПЗ=1,1)</t>
  </si>
  <si>
    <t>объект</t>
  </si>
  <si>
    <t>СБЦП05-1-1-6-Б
/Таблица: СБЦП05-1-1-6 параметр: Б/ "Кап. ремонт зданий и сооружений жилищно-гражд. назн. (2012 г.)"</t>
  </si>
  <si>
    <t>1,1*0,021</t>
  </si>
  <si>
    <t>(Таб.11 п.4 Сейсмичность 7 баллов ПЗ=1,1;
Таб.12 п.7 Ремонт (замена) кровли и ограждающих конструкций: здания каркасные многоэтажные - 2,1% ПЗ=0,021)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</si>
  <si>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</si>
  <si>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</si>
  <si>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</si>
  <si>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 03.06.2016 №17269-ХМ/09) СМР=3,92"</t>
  </si>
  <si>
    <t xml:space="preserve">  Итого по разделу 3 Проектные работы</t>
  </si>
  <si>
    <t>Раздел 4. ПОС</t>
  </si>
  <si>
    <t>1,1*0,021*0,04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</si>
  <si>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каркасные многоэтажные - 4,0% ПЗ=0,04)</t>
  </si>
  <si>
    <t>Итоги по разделу 4 ПОС :</t>
  </si>
  <si>
    <t xml:space="preserve">      Машины и механизмы</t>
  </si>
  <si>
    <t xml:space="preserve">  Итого по разделу 4 ПОС</t>
  </si>
  <si>
    <t>Раздел 5. Сметная документация</t>
  </si>
  <si>
    <t>1,1*0,021*0,05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</si>
  <si>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ПЗ=0,05)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</si>
  <si>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каркасные многоэтажные - 5,0% ПЗ=0,05)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</si>
  <si>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</si>
  <si>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</si>
  <si>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</si>
  <si>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</si>
  <si>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03.06.2016 №17269-ХМ/09) СМР=30,17"</t>
  </si>
  <si>
    <t xml:space="preserve">  Итого Поз. 3-8 "Проектные работы (приложение 3 к письму Минстроя Росси от 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</si>
  <si>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</si>
  <si>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</si>
  <si>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</si>
  <si>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</si>
  <si>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</si>
  <si>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</si>
  <si>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</si>
  <si>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1981</t>
  </si>
  <si>
    <t>Объем здания, м3               8901</t>
  </si>
  <si>
    <t>Здание жилое                     9 этажей    1 подъезд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</si>
  <si>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</si>
  <si>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</si>
  <si>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</si>
  <si>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</si>
  <si>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9-  этажный жилой дом по адресу: Хабаровский край, п. Солнечный, ул.  Строителей, 2А</t>
  </si>
  <si>
    <t>Вид проектных или изыскательских работ:   На разработку проектной  документации на капитальный ремонт крыши по адресу: Хабаровский край, п. Солнечный, ул.  Строителей, 2А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</si>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</sst>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19</xdr:row>
          <xdr:rowOff>895350</xdr:rowOff>
        </xdr:from>
        <xdr:to>
          <xdr:col>1</xdr:col>
          <xdr:colOff>1152525</xdr:colOff>
          <xdr:row>19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8"/>
  <sheetViews>
    <sheetView showGridLines="0" tabSelected="1" topLeftCell="A49" zoomScale="120" zoomScaleNormal="120" workbookViewId="0">
      <selection activeCell="A18" sqref="A18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2.2851562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27" s="43" customFormat="1" ht="12.75" customHeight="1" x14ac:dyDescent="0.2">
      <c r="A1" s="26"/>
      <c r="B1" s="25"/>
      <c r="C1" s="25"/>
      <c r="E1" s="28"/>
      <c r="F1" s="44"/>
      <c r="G1" s="45" t="s">
        <v>5</v>
      </c>
      <c r="H1" s="44"/>
      <c r="I1" s="44"/>
      <c r="J1" s="28"/>
      <c r="S1" s="46"/>
    </row>
    <row r="2" spans="1:27" s="43" customFormat="1" x14ac:dyDescent="0.2">
      <c r="A2" s="26"/>
      <c r="B2" s="25"/>
      <c r="C2" s="25"/>
      <c r="D2" s="47" t="s">
        <v>70</v>
      </c>
      <c r="E2" s="47"/>
      <c r="F2" s="47"/>
      <c r="G2" s="47"/>
      <c r="H2" s="47"/>
      <c r="I2" s="47"/>
      <c r="J2" s="28"/>
      <c r="S2" s="46"/>
    </row>
    <row r="3" spans="1:27" s="43" customFormat="1" x14ac:dyDescent="0.2">
      <c r="A3" s="26"/>
      <c r="B3" s="25"/>
      <c r="C3" s="25"/>
      <c r="D3" s="48" t="s">
        <v>71</v>
      </c>
      <c r="E3" s="48"/>
      <c r="F3" s="48"/>
      <c r="G3" s="48"/>
      <c r="H3" s="48"/>
      <c r="I3" s="48"/>
      <c r="S3" s="46"/>
    </row>
    <row r="4" spans="1:27" s="43" customFormat="1" x14ac:dyDescent="0.2">
      <c r="A4" s="26"/>
      <c r="B4" s="25"/>
      <c r="C4" s="25"/>
      <c r="D4" s="48" t="s">
        <v>72</v>
      </c>
      <c r="E4" s="48"/>
      <c r="F4" s="48"/>
      <c r="G4" s="48"/>
      <c r="H4" s="48"/>
      <c r="I4" s="48"/>
      <c r="S4" s="46"/>
    </row>
    <row r="5" spans="1:27" s="43" customFormat="1" x14ac:dyDescent="0.2">
      <c r="A5" s="26"/>
      <c r="B5" s="25"/>
      <c r="C5" s="25"/>
      <c r="D5" s="28" t="s">
        <v>73</v>
      </c>
      <c r="E5" s="28"/>
      <c r="F5" s="28"/>
      <c r="G5" s="28"/>
      <c r="H5" s="28"/>
      <c r="I5" s="28"/>
      <c r="S5" s="46"/>
    </row>
    <row r="6" spans="1:27" s="43" customFormat="1" x14ac:dyDescent="0.2">
      <c r="A6" s="26"/>
      <c r="B6" s="25"/>
      <c r="C6" s="25"/>
      <c r="D6" s="26"/>
      <c r="S6" s="46"/>
    </row>
    <row r="7" spans="1:27" x14ac:dyDescent="0.2">
      <c r="A7" s="27"/>
      <c r="B7" s="27"/>
      <c r="C7" s="27"/>
      <c r="D7" s="27"/>
      <c r="E7" s="25"/>
      <c r="F7" s="25"/>
      <c r="G7" s="25"/>
      <c r="H7" s="25"/>
      <c r="K7" s="25"/>
      <c r="L7" s="25"/>
      <c r="M7" s="25"/>
      <c r="S7" s="9"/>
      <c r="AA7" s="1"/>
    </row>
    <row r="8" spans="1:27" x14ac:dyDescent="0.2">
      <c r="A8" s="27"/>
      <c r="B8" s="27"/>
      <c r="C8" s="27"/>
      <c r="D8" s="27"/>
      <c r="E8" s="28"/>
      <c r="F8" s="28"/>
      <c r="G8" s="28"/>
      <c r="H8" s="28"/>
      <c r="I8" s="28"/>
      <c r="J8" s="28"/>
      <c r="S8" s="9"/>
      <c r="AA8" s="1"/>
    </row>
    <row r="9" spans="1:27" x14ac:dyDescent="0.2">
      <c r="A9" s="49" t="s">
        <v>2</v>
      </c>
      <c r="B9" s="49"/>
      <c r="C9" s="49"/>
      <c r="D9" s="49"/>
      <c r="E9" s="49"/>
      <c r="F9" s="49"/>
      <c r="G9" s="25"/>
      <c r="H9" s="25"/>
      <c r="S9" s="9"/>
      <c r="AA9" s="1"/>
    </row>
    <row r="10" spans="1:27" x14ac:dyDescent="0.2">
      <c r="A10" s="69" t="s">
        <v>1</v>
      </c>
      <c r="B10" s="69"/>
      <c r="C10" s="69"/>
      <c r="D10" s="69"/>
      <c r="E10" s="69"/>
      <c r="F10" s="69"/>
      <c r="G10" s="25"/>
      <c r="H10" s="25"/>
      <c r="S10" s="9"/>
      <c r="AA10" s="1"/>
    </row>
    <row r="11" spans="1:27" x14ac:dyDescent="0.2">
      <c r="A11" s="25"/>
      <c r="B11" s="25"/>
      <c r="C11" s="25"/>
      <c r="D11" s="25"/>
      <c r="E11" s="25"/>
      <c r="F11" s="25"/>
      <c r="G11" s="25"/>
      <c r="H11" s="25"/>
      <c r="S11" s="9"/>
      <c r="AA11" s="1"/>
    </row>
    <row r="12" spans="1:27" s="29" customFormat="1" x14ac:dyDescent="0.2">
      <c r="A12" s="26" t="s">
        <v>74</v>
      </c>
      <c r="B12" s="26"/>
      <c r="C12" s="26"/>
      <c r="D12" s="26"/>
      <c r="E12" s="26"/>
      <c r="F12" s="26"/>
      <c r="G12" s="26"/>
      <c r="H12" s="26"/>
    </row>
    <row r="13" spans="1:27" x14ac:dyDescent="0.2">
      <c r="A13" s="70" t="s">
        <v>67</v>
      </c>
      <c r="B13" s="70"/>
      <c r="C13" s="30"/>
      <c r="D13" s="31"/>
      <c r="E13" s="25"/>
      <c r="F13" s="25"/>
      <c r="G13" s="25"/>
      <c r="H13" s="25"/>
      <c r="S13" s="9"/>
      <c r="AA13" s="1"/>
    </row>
    <row r="14" spans="1:27" x14ac:dyDescent="0.2">
      <c r="A14" s="71" t="s">
        <v>68</v>
      </c>
      <c r="B14" s="71"/>
      <c r="C14" s="30"/>
      <c r="D14" s="31"/>
      <c r="E14" s="25"/>
      <c r="F14" s="25"/>
      <c r="G14" s="25"/>
      <c r="H14" s="25"/>
      <c r="S14" s="9"/>
      <c r="AA14" s="1"/>
    </row>
    <row r="15" spans="1:27" x14ac:dyDescent="0.2">
      <c r="A15" s="32" t="s">
        <v>69</v>
      </c>
      <c r="B15" s="32"/>
      <c r="C15" s="30"/>
      <c r="D15" s="32"/>
      <c r="E15" s="25"/>
      <c r="F15" s="25"/>
      <c r="G15" s="25"/>
      <c r="H15" s="25"/>
      <c r="S15" s="9"/>
      <c r="AA15" s="1"/>
    </row>
    <row r="16" spans="1:27" s="29" customFormat="1" ht="17.25" customHeight="1" x14ac:dyDescent="0.2">
      <c r="A16" s="26" t="s">
        <v>75</v>
      </c>
      <c r="B16" s="26"/>
      <c r="C16" s="26"/>
      <c r="D16" s="26"/>
      <c r="E16" s="26"/>
      <c r="F16" s="26"/>
      <c r="G16" s="26"/>
      <c r="H16" s="32"/>
    </row>
    <row r="17" spans="1:27" s="29" customFormat="1" ht="17.25" customHeight="1" x14ac:dyDescent="0.2">
      <c r="A17" s="26" t="s">
        <v>76</v>
      </c>
      <c r="B17" s="26"/>
      <c r="C17" s="26"/>
      <c r="D17" s="26"/>
      <c r="E17" s="26"/>
      <c r="F17" s="26"/>
      <c r="G17" s="26"/>
      <c r="H17" s="42"/>
    </row>
    <row r="18" spans="1:27" x14ac:dyDescent="0.2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</row>
    <row r="19" spans="1:27" s="6" customFormat="1" ht="16.5" customHeight="1" x14ac:dyDescent="0.2">
      <c r="A19" s="50" t="s">
        <v>0</v>
      </c>
      <c r="B19" s="50" t="s">
        <v>3</v>
      </c>
      <c r="C19" s="50" t="s">
        <v>4</v>
      </c>
      <c r="D19" s="50" t="s">
        <v>6</v>
      </c>
      <c r="E19" s="5"/>
      <c r="F19" s="5"/>
      <c r="G19" s="5"/>
      <c r="H19" s="5"/>
      <c r="I19" s="5"/>
      <c r="J19" s="5"/>
      <c r="K19" s="50" t="s">
        <v>62</v>
      </c>
      <c r="L19" s="5"/>
      <c r="M19" s="50" t="s">
        <v>63</v>
      </c>
      <c r="N19" s="58" t="s">
        <v>7</v>
      </c>
      <c r="O19" s="59"/>
      <c r="P19" s="60"/>
    </row>
    <row r="20" spans="1:27" s="6" customFormat="1" ht="87.75" customHeight="1" x14ac:dyDescent="0.2">
      <c r="A20" s="51"/>
      <c r="B20" s="51"/>
      <c r="C20" s="51"/>
      <c r="D20" s="51"/>
      <c r="E20" s="5"/>
      <c r="F20" s="5"/>
      <c r="G20" s="5"/>
      <c r="H20" s="5"/>
      <c r="I20" s="5"/>
      <c r="J20" s="5"/>
      <c r="K20" s="51"/>
      <c r="L20" s="5"/>
      <c r="M20" s="51"/>
      <c r="N20" s="61"/>
      <c r="O20" s="62"/>
      <c r="P20" s="63"/>
    </row>
    <row r="21" spans="1:27" x14ac:dyDescent="0.2">
      <c r="A21" s="10">
        <v>1</v>
      </c>
      <c r="B21" s="10">
        <v>2</v>
      </c>
      <c r="C21" s="10">
        <v>3</v>
      </c>
      <c r="D21" s="10">
        <v>4</v>
      </c>
      <c r="E21" s="10"/>
      <c r="F21" s="10"/>
      <c r="G21" s="10"/>
      <c r="H21" s="10"/>
      <c r="I21" s="10"/>
      <c r="J21" s="10"/>
      <c r="K21" s="10">
        <v>5</v>
      </c>
      <c r="L21" s="10"/>
      <c r="M21" s="10">
        <v>6</v>
      </c>
      <c r="N21" s="10">
        <v>5</v>
      </c>
      <c r="O21" s="10">
        <v>6</v>
      </c>
      <c r="P21" s="10">
        <v>7</v>
      </c>
    </row>
    <row r="22" spans="1:27" s="7" customFormat="1" ht="21" customHeight="1" x14ac:dyDescent="0.2">
      <c r="A22" s="52" t="s">
        <v>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</row>
    <row r="23" spans="1:27" s="8" customFormat="1" ht="63.75" x14ac:dyDescent="0.2">
      <c r="A23" s="16">
        <v>1</v>
      </c>
      <c r="B23" s="17" t="s">
        <v>9</v>
      </c>
      <c r="C23" s="17" t="s">
        <v>10</v>
      </c>
      <c r="D2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(8901 / 100) * 14.72 * 1,1*0,75*0,1177</v>
      </c>
      <c r="E23" s="19">
        <f>IF( 89.01 = "","0",89.01)</f>
        <v>89.01</v>
      </c>
      <c r="F23" s="19" t="str">
        <f ca="1">IF(INDIRECT("J" &amp; ROW())="текущие цены", IF(INDIRECT("G" &amp; ROW())="", "0", "0"), IF(INDIRECT("G" &amp; ROW())="", "1.43","14.72"))</f>
        <v>14.72</v>
      </c>
      <c r="G23" s="19" t="s">
        <v>11</v>
      </c>
      <c r="H23" s="19" t="s">
        <v>12</v>
      </c>
      <c r="I23" s="19"/>
      <c r="J23" s="19" t="s">
        <v>13</v>
      </c>
      <c r="K23" s="19" t="s">
        <v>14</v>
      </c>
      <c r="L23" s="19">
        <v>1</v>
      </c>
      <c r="M23" s="19" t="s">
        <v>15</v>
      </c>
      <c r="N23" s="20">
        <f ca="1">IF(ISNUMBER(INDIRECT("P" &amp; ROW())), INDIRECT("P" &amp; ROW())*0.4, " ")</f>
        <v>50.800000000000004</v>
      </c>
      <c r="O23" s="20">
        <f ca="1">IF(ISNUMBER(INDIRECT("P" &amp; ROW())), INDIRECT("P" &amp; ROW())*0.6, " ")</f>
        <v>76.2</v>
      </c>
      <c r="P23" s="20">
        <f ca="1">IF(INDIRECT("J" &amp; ROW())="текущие цены", 0, 127)</f>
        <v>127</v>
      </c>
      <c r="Q23" s="7"/>
      <c r="R23" s="7"/>
      <c r="S23" s="7"/>
      <c r="T23" s="7"/>
      <c r="U23" s="7"/>
      <c r="AA23" s="7"/>
    </row>
    <row r="24" spans="1:27" x14ac:dyDescent="0.2">
      <c r="A24" s="54" t="s">
        <v>16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15">
        <f t="shared" ref="N24:N30" ca="1" si="0">IF(ISNUMBER(INDIRECT("P" &amp; ROW())), INDIRECT("P" &amp; ROW()) * 0.4, " ")</f>
        <v>50.800000000000004</v>
      </c>
      <c r="O24" s="15">
        <f t="shared" ref="O24:O30" ca="1" si="1">IF(ISNUMBER(INDIRECT("P" &amp; ROW())), INDIRECT("P" &amp; ROW()) * 0.6, " ")</f>
        <v>76.2</v>
      </c>
      <c r="P24" s="15">
        <v>127</v>
      </c>
      <c r="Q24" s="7"/>
      <c r="R24" s="7"/>
      <c r="S24" s="7"/>
      <c r="T24" s="7"/>
      <c r="U24" s="7"/>
    </row>
    <row r="25" spans="1:27" x14ac:dyDescent="0.2">
      <c r="A25" s="56" t="s">
        <v>17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21" t="str">
        <f t="shared" ca="1" si="0"/>
        <v xml:space="preserve"> </v>
      </c>
      <c r="O25" s="21" t="str">
        <f t="shared" ca="1" si="1"/>
        <v xml:space="preserve"> </v>
      </c>
      <c r="P25" s="21"/>
      <c r="Q25" s="7"/>
      <c r="R25" s="7"/>
      <c r="S25" s="7"/>
      <c r="T25" s="7"/>
      <c r="U25" s="7"/>
    </row>
    <row r="26" spans="1:27" ht="27.95" customHeight="1" x14ac:dyDescent="0.2">
      <c r="A26" s="54" t="s">
        <v>18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15">
        <f t="shared" ca="1" si="0"/>
        <v>50.800000000000004</v>
      </c>
      <c r="O26" s="15">
        <f t="shared" ca="1" si="1"/>
        <v>76.2</v>
      </c>
      <c r="P26" s="15">
        <v>127</v>
      </c>
      <c r="Q26" s="7"/>
      <c r="R26" s="7"/>
      <c r="S26" s="7"/>
      <c r="T26" s="7"/>
      <c r="U26" s="7"/>
    </row>
    <row r="27" spans="1:27" x14ac:dyDescent="0.2">
      <c r="A27" s="54" t="s">
        <v>19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15">
        <f t="shared" ca="1" si="0"/>
        <v>50.800000000000004</v>
      </c>
      <c r="O27" s="15">
        <f t="shared" ca="1" si="1"/>
        <v>76.2</v>
      </c>
      <c r="P27" s="15">
        <v>127</v>
      </c>
      <c r="Q27" s="7"/>
      <c r="R27" s="7"/>
      <c r="S27" s="7"/>
      <c r="T27" s="7"/>
      <c r="U27" s="7"/>
    </row>
    <row r="28" spans="1:27" ht="27.95" customHeight="1" x14ac:dyDescent="0.2">
      <c r="A28" s="54" t="s">
        <v>20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5">
        <f t="shared" ca="1" si="0"/>
        <v>1532.8000000000002</v>
      </c>
      <c r="O28" s="15">
        <f t="shared" ca="1" si="1"/>
        <v>2299.1999999999998</v>
      </c>
      <c r="P28" s="15">
        <v>3832</v>
      </c>
      <c r="Q28" s="7"/>
      <c r="R28" s="7"/>
      <c r="S28" s="7"/>
      <c r="T28" s="7"/>
      <c r="U28" s="7"/>
    </row>
    <row r="29" spans="1:27" x14ac:dyDescent="0.2">
      <c r="A29" s="54" t="s">
        <v>21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15" t="str">
        <f t="shared" ca="1" si="0"/>
        <v xml:space="preserve"> </v>
      </c>
      <c r="O29" s="15" t="str">
        <f t="shared" ca="1" si="1"/>
        <v xml:space="preserve"> </v>
      </c>
      <c r="P29" s="15"/>
      <c r="Q29" s="7"/>
      <c r="R29" s="7"/>
      <c r="S29" s="7"/>
      <c r="T29" s="7"/>
      <c r="U29" s="7"/>
    </row>
    <row r="30" spans="1:27" x14ac:dyDescent="0.2">
      <c r="A30" s="64" t="s">
        <v>22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22">
        <f t="shared" ca="1" si="0"/>
        <v>1532.8000000000002</v>
      </c>
      <c r="O30" s="22">
        <f t="shared" ca="1" si="1"/>
        <v>2299.1999999999998</v>
      </c>
      <c r="P30" s="22">
        <v>3832</v>
      </c>
      <c r="Q30" s="7"/>
      <c r="R30" s="7"/>
      <c r="S30" s="7"/>
      <c r="T30" s="7"/>
      <c r="U30" s="7"/>
    </row>
    <row r="31" spans="1:27" ht="21" customHeight="1" x14ac:dyDescent="0.2">
      <c r="A31" s="52" t="s">
        <v>23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7"/>
      <c r="R31" s="7"/>
      <c r="S31" s="7"/>
      <c r="T31" s="7"/>
      <c r="U31" s="7"/>
    </row>
    <row r="32" spans="1:27" ht="76.5" x14ac:dyDescent="0.2">
      <c r="A32" s="16">
        <v>2</v>
      </c>
      <c r="B32" s="17" t="s">
        <v>24</v>
      </c>
      <c r="C32" s="17" t="s">
        <v>25</v>
      </c>
      <c r="D32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(8901 / 100) * 19.31 * 1,1*0,034</v>
      </c>
      <c r="E32" s="19">
        <f>IF( 89.01 = "","0",89.01)</f>
        <v>89.01</v>
      </c>
      <c r="F32" s="19" t="str">
        <f ca="1">IF(INDIRECT("J" &amp; ROW())="текущие цены", IF(INDIRECT("G" &amp; ROW())="", "0", "0"), IF(INDIRECT("G" &amp; ROW())="", "0.72","19.31"))</f>
        <v>19.31</v>
      </c>
      <c r="G32" s="19" t="s">
        <v>26</v>
      </c>
      <c r="H32" s="19" t="s">
        <v>12</v>
      </c>
      <c r="I32" s="19"/>
      <c r="J32" s="19" t="s">
        <v>13</v>
      </c>
      <c r="K32" s="19" t="s">
        <v>27</v>
      </c>
      <c r="L32" s="19">
        <v>2</v>
      </c>
      <c r="M32" s="19" t="s">
        <v>15</v>
      </c>
      <c r="N32" s="20">
        <f ca="1">IF(ISNUMBER(INDIRECT("P" &amp; ROW())), INDIRECT("P" &amp; ROW())*0.4, " ")</f>
        <v>25.6</v>
      </c>
      <c r="O32" s="20">
        <f ca="1">IF(ISNUMBER(INDIRECT("P" &amp; ROW())), INDIRECT("P" &amp; ROW())*0.6, " ")</f>
        <v>38.4</v>
      </c>
      <c r="P32" s="20">
        <f ca="1">IF(INDIRECT("J" &amp; ROW())="текущие цены", 0, 64)</f>
        <v>64</v>
      </c>
      <c r="Q32" s="7"/>
      <c r="R32" s="7"/>
      <c r="S32" s="7"/>
      <c r="T32" s="7"/>
      <c r="U32" s="7"/>
    </row>
    <row r="33" spans="1:21" x14ac:dyDescent="0.2">
      <c r="A33" s="54" t="s">
        <v>16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15">
        <f t="shared" ref="N33:N39" ca="1" si="2">IF(ISNUMBER(INDIRECT("P" &amp; ROW())), INDIRECT("P" &amp; ROW()) * 0.4, " ")</f>
        <v>25.6</v>
      </c>
      <c r="O33" s="15">
        <f t="shared" ref="O33:O39" ca="1" si="3">IF(ISNUMBER(INDIRECT("P" &amp; ROW())), INDIRECT("P" &amp; ROW()) * 0.6, " ")</f>
        <v>38.4</v>
      </c>
      <c r="P33" s="15">
        <v>64</v>
      </c>
      <c r="Q33" s="7"/>
      <c r="R33" s="7"/>
      <c r="S33" s="7"/>
      <c r="T33" s="7"/>
      <c r="U33" s="7"/>
    </row>
    <row r="34" spans="1:21" x14ac:dyDescent="0.2">
      <c r="A34" s="56" t="s">
        <v>28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21" t="str">
        <f t="shared" ca="1" si="2"/>
        <v xml:space="preserve"> </v>
      </c>
      <c r="O34" s="21" t="str">
        <f t="shared" ca="1" si="3"/>
        <v xml:space="preserve"> </v>
      </c>
      <c r="P34" s="21"/>
      <c r="Q34" s="7"/>
      <c r="R34" s="7"/>
      <c r="S34" s="7"/>
      <c r="T34" s="7"/>
      <c r="U34" s="7"/>
    </row>
    <row r="35" spans="1:21" ht="27.95" customHeight="1" x14ac:dyDescent="0.2">
      <c r="A35" s="54" t="s">
        <v>18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15">
        <f t="shared" ca="1" si="2"/>
        <v>25.6</v>
      </c>
      <c r="O35" s="15">
        <f t="shared" ca="1" si="3"/>
        <v>38.4</v>
      </c>
      <c r="P35" s="15">
        <v>64</v>
      </c>
      <c r="Q35" s="7"/>
      <c r="R35" s="7"/>
      <c r="S35" s="7"/>
      <c r="T35" s="7"/>
      <c r="U35" s="7"/>
    </row>
    <row r="36" spans="1:21" x14ac:dyDescent="0.2">
      <c r="A36" s="54" t="s">
        <v>19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15">
        <f t="shared" ca="1" si="2"/>
        <v>25.6</v>
      </c>
      <c r="O36" s="15">
        <f t="shared" ca="1" si="3"/>
        <v>38.4</v>
      </c>
      <c r="P36" s="15">
        <v>64</v>
      </c>
      <c r="Q36" s="7"/>
      <c r="R36" s="7"/>
      <c r="S36" s="7"/>
      <c r="T36" s="7"/>
      <c r="U36" s="7"/>
    </row>
    <row r="37" spans="1:21" ht="27.95" customHeight="1" x14ac:dyDescent="0.2">
      <c r="A37" s="54" t="s">
        <v>20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15">
        <f t="shared" ca="1" si="2"/>
        <v>772.40000000000009</v>
      </c>
      <c r="O37" s="15">
        <f t="shared" ca="1" si="3"/>
        <v>1158.5999999999999</v>
      </c>
      <c r="P37" s="15">
        <v>1931</v>
      </c>
      <c r="Q37" s="7"/>
      <c r="R37" s="7"/>
      <c r="S37" s="7"/>
      <c r="T37" s="7"/>
      <c r="U37" s="7"/>
    </row>
    <row r="38" spans="1:21" x14ac:dyDescent="0.2">
      <c r="A38" s="54" t="s">
        <v>21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15" t="str">
        <f t="shared" ca="1" si="2"/>
        <v xml:space="preserve"> </v>
      </c>
      <c r="O38" s="15" t="str">
        <f t="shared" ca="1" si="3"/>
        <v xml:space="preserve"> </v>
      </c>
      <c r="P38" s="15"/>
      <c r="Q38" s="7"/>
      <c r="R38" s="7"/>
      <c r="S38" s="7"/>
      <c r="T38" s="7"/>
      <c r="U38" s="7"/>
    </row>
    <row r="39" spans="1:21" x14ac:dyDescent="0.2">
      <c r="A39" s="64" t="s">
        <v>29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22">
        <f t="shared" ca="1" si="2"/>
        <v>772.40000000000009</v>
      </c>
      <c r="O39" s="22">
        <f t="shared" ca="1" si="3"/>
        <v>1158.5999999999999</v>
      </c>
      <c r="P39" s="22">
        <v>1931</v>
      </c>
      <c r="Q39" s="7"/>
      <c r="R39" s="7"/>
      <c r="S39" s="7"/>
      <c r="T39" s="7"/>
      <c r="U39" s="7"/>
    </row>
    <row r="40" spans="1:21" ht="21" customHeight="1" x14ac:dyDescent="0.2">
      <c r="A40" s="52" t="s">
        <v>30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7"/>
      <c r="R40" s="7"/>
      <c r="S40" s="7"/>
      <c r="T40" s="7"/>
      <c r="U40" s="7"/>
    </row>
    <row r="41" spans="1:21" ht="63.75" x14ac:dyDescent="0.2">
      <c r="A41" s="11">
        <v>3</v>
      </c>
      <c r="B41" s="12" t="s">
        <v>31</v>
      </c>
      <c r="C41" s="12" t="s">
        <v>32</v>
      </c>
      <c r="D41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0,021*1,1</v>
      </c>
      <c r="E41" s="14">
        <f>IF( 1 = "","0",1)</f>
        <v>1</v>
      </c>
      <c r="F41" s="14" t="str">
        <f ca="1">IF(INDIRECT("J" &amp; ROW())="текущие цены", IF(INDIRECT("G" &amp; ROW())="", "0", "0"), IF(INDIRECT("G" &amp; ROW())="", "10395","450000"))</f>
        <v>450000</v>
      </c>
      <c r="G41" s="14" t="s">
        <v>33</v>
      </c>
      <c r="H41" s="14"/>
      <c r="I41" s="14"/>
      <c r="J41" s="14" t="s">
        <v>13</v>
      </c>
      <c r="K41" s="14" t="s">
        <v>34</v>
      </c>
      <c r="L41" s="14">
        <v>3</v>
      </c>
      <c r="M41" s="14" t="s">
        <v>35</v>
      </c>
      <c r="N41" s="15">
        <f ca="1">IF(ISNUMBER(INDIRECT("P" &amp; ROW())), INDIRECT("P" &amp; ROW())*0.4, " ")</f>
        <v>4158</v>
      </c>
      <c r="O41" s="15">
        <f ca="1">IF(ISNUMBER(INDIRECT("P" &amp; ROW())), INDIRECT("P" &amp; ROW())*0.6, " ")</f>
        <v>6237</v>
      </c>
      <c r="P41" s="15">
        <f ca="1">IF(INDIRECT("J" &amp; ROW())="текущие цены", 0, 10395)</f>
        <v>10395</v>
      </c>
      <c r="Q41" s="7"/>
      <c r="R41" s="7"/>
      <c r="S41" s="7"/>
      <c r="T41" s="7"/>
      <c r="U41" s="7"/>
    </row>
    <row r="42" spans="1:21" ht="63.75" x14ac:dyDescent="0.2">
      <c r="A42" s="16">
        <v>4</v>
      </c>
      <c r="B42" s="17" t="s">
        <v>31</v>
      </c>
      <c r="C42" s="17" t="s">
        <v>36</v>
      </c>
      <c r="D42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8901 * 6 * 1,1*0,021</v>
      </c>
      <c r="E42" s="19">
        <f>IF( 8901 = "","0",8901)</f>
        <v>8901</v>
      </c>
      <c r="F42" s="19" t="str">
        <f ca="1">IF(INDIRECT("J" &amp; ROW())="текущие цены", IF(INDIRECT("G" &amp; ROW())="", "0", "0"), IF(INDIRECT("G" &amp; ROW())="", "0.14","6"))</f>
        <v>6</v>
      </c>
      <c r="G42" s="19" t="s">
        <v>37</v>
      </c>
      <c r="H42" s="19"/>
      <c r="I42" s="19"/>
      <c r="J42" s="19" t="s">
        <v>13</v>
      </c>
      <c r="K42" s="19" t="s">
        <v>38</v>
      </c>
      <c r="L42" s="19">
        <v>3</v>
      </c>
      <c r="M42" s="19" t="s">
        <v>39</v>
      </c>
      <c r="N42" s="20">
        <f ca="1">IF(ISNUMBER(INDIRECT("P" &amp; ROW())), INDIRECT("P" &amp; ROW())*0.4, " ")</f>
        <v>498.40000000000003</v>
      </c>
      <c r="O42" s="20">
        <f ca="1">IF(ISNUMBER(INDIRECT("P" &amp; ROW())), INDIRECT("P" &amp; ROW())*0.6, " ")</f>
        <v>747.6</v>
      </c>
      <c r="P42" s="20">
        <f ca="1">IF(INDIRECT("J" &amp; ROW())="текущие цены", 0, 1246)</f>
        <v>1246</v>
      </c>
      <c r="Q42" s="7"/>
      <c r="R42" s="7"/>
      <c r="S42" s="7"/>
      <c r="T42" s="7"/>
      <c r="U42" s="7"/>
    </row>
    <row r="43" spans="1:21" x14ac:dyDescent="0.2">
      <c r="A43" s="54" t="s">
        <v>16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15">
        <f t="shared" ref="N43:N49" ca="1" si="4">IF(ISNUMBER(INDIRECT("P" &amp; ROW())), INDIRECT("P" &amp; ROW()) * 0.4, " ")</f>
        <v>4656.4000000000005</v>
      </c>
      <c r="O43" s="15">
        <f t="shared" ref="O43:O49" ca="1" si="5">IF(ISNUMBER(INDIRECT("P" &amp; ROW())), INDIRECT("P" &amp; ROW()) * 0.6, " ")</f>
        <v>6984.5999999999995</v>
      </c>
      <c r="P43" s="15">
        <v>11641</v>
      </c>
      <c r="Q43" s="7"/>
      <c r="R43" s="7"/>
      <c r="S43" s="7"/>
      <c r="T43" s="7"/>
      <c r="U43" s="7"/>
    </row>
    <row r="44" spans="1:21" x14ac:dyDescent="0.2">
      <c r="A44" s="56" t="s">
        <v>40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21" t="str">
        <f t="shared" ca="1" si="4"/>
        <v xml:space="preserve"> </v>
      </c>
      <c r="O44" s="21" t="str">
        <f t="shared" ca="1" si="5"/>
        <v xml:space="preserve"> </v>
      </c>
      <c r="P44" s="21"/>
      <c r="Q44" s="7"/>
      <c r="R44" s="7"/>
      <c r="S44" s="7"/>
      <c r="T44" s="7"/>
      <c r="U44" s="7"/>
    </row>
    <row r="45" spans="1:21" ht="27.95" customHeight="1" x14ac:dyDescent="0.2">
      <c r="A45" s="54" t="s">
        <v>41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15">
        <f t="shared" ca="1" si="4"/>
        <v>4656.4000000000005</v>
      </c>
      <c r="O45" s="15">
        <f t="shared" ca="1" si="5"/>
        <v>6984.5999999999995</v>
      </c>
      <c r="P45" s="15">
        <v>11641</v>
      </c>
      <c r="Q45" s="7"/>
      <c r="R45" s="7"/>
      <c r="S45" s="7"/>
      <c r="T45" s="7"/>
      <c r="U45" s="7"/>
    </row>
    <row r="46" spans="1:21" x14ac:dyDescent="0.2">
      <c r="A46" s="54" t="s">
        <v>19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15">
        <f t="shared" ca="1" si="4"/>
        <v>4656.4000000000005</v>
      </c>
      <c r="O46" s="15">
        <f t="shared" ca="1" si="5"/>
        <v>6984.5999999999995</v>
      </c>
      <c r="P46" s="15">
        <v>11641</v>
      </c>
      <c r="Q46" s="7"/>
      <c r="R46" s="7"/>
      <c r="S46" s="7"/>
      <c r="T46" s="7"/>
      <c r="U46" s="7"/>
    </row>
    <row r="47" spans="1:21" ht="27.95" customHeight="1" x14ac:dyDescent="0.2">
      <c r="A47" s="54" t="s">
        <v>42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5">
        <f t="shared" ca="1" si="4"/>
        <v>18253.2</v>
      </c>
      <c r="O47" s="15">
        <f t="shared" ca="1" si="5"/>
        <v>27379.8</v>
      </c>
      <c r="P47" s="15">
        <v>45633</v>
      </c>
      <c r="Q47" s="7"/>
      <c r="R47" s="7"/>
      <c r="S47" s="7"/>
      <c r="T47" s="7"/>
      <c r="U47" s="7"/>
    </row>
    <row r="48" spans="1:21" x14ac:dyDescent="0.2">
      <c r="A48" s="54" t="s">
        <v>21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15" t="str">
        <f t="shared" ca="1" si="4"/>
        <v xml:space="preserve"> </v>
      </c>
      <c r="O48" s="15" t="str">
        <f t="shared" ca="1" si="5"/>
        <v xml:space="preserve"> </v>
      </c>
      <c r="P48" s="15"/>
      <c r="Q48" s="7"/>
      <c r="R48" s="7"/>
      <c r="S48" s="7"/>
      <c r="T48" s="7"/>
      <c r="U48" s="7"/>
    </row>
    <row r="49" spans="1:21" x14ac:dyDescent="0.2">
      <c r="A49" s="64" t="s">
        <v>43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22">
        <f t="shared" ca="1" si="4"/>
        <v>18253.2</v>
      </c>
      <c r="O49" s="22">
        <f t="shared" ca="1" si="5"/>
        <v>27379.8</v>
      </c>
      <c r="P49" s="22">
        <v>45633</v>
      </c>
      <c r="Q49" s="7"/>
      <c r="R49" s="7"/>
      <c r="S49" s="7"/>
      <c r="T49" s="7"/>
      <c r="U49" s="7"/>
    </row>
    <row r="50" spans="1:21" ht="21" customHeight="1" x14ac:dyDescent="0.2">
      <c r="A50" s="52" t="s">
        <v>44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7"/>
      <c r="R50" s="7"/>
      <c r="S50" s="7"/>
      <c r="T50" s="7"/>
      <c r="U50" s="7"/>
    </row>
    <row r="51" spans="1:21" ht="63.75" x14ac:dyDescent="0.2">
      <c r="A51" s="11">
        <v>5</v>
      </c>
      <c r="B51" s="12" t="s">
        <v>31</v>
      </c>
      <c r="C51" s="12" t="s">
        <v>32</v>
      </c>
      <c r="D51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1,1*0,021*0,04</v>
      </c>
      <c r="E51" s="14">
        <f>IF( 1 = "","0",1)</f>
        <v>1</v>
      </c>
      <c r="F51" s="14" t="str">
        <f ca="1">IF(INDIRECT("J" &amp; ROW())="текущие цены", IF(INDIRECT("G" &amp; ROW())="", "0", "0"), IF(INDIRECT("G" &amp; ROW())="", "415.8","450000"))</f>
        <v>450000</v>
      </c>
      <c r="G51" s="14" t="s">
        <v>45</v>
      </c>
      <c r="H51" s="14"/>
      <c r="I51" s="14"/>
      <c r="J51" s="14" t="s">
        <v>13</v>
      </c>
      <c r="K51" s="14" t="s">
        <v>46</v>
      </c>
      <c r="L51" s="14">
        <v>4</v>
      </c>
      <c r="M51" s="14" t="s">
        <v>35</v>
      </c>
      <c r="N51" s="15">
        <f ca="1">IF(ISNUMBER(INDIRECT("P" &amp; ROW())), INDIRECT("P" &amp; ROW())*0.4, " ")</f>
        <v>166.4</v>
      </c>
      <c r="O51" s="15">
        <f ca="1">IF(ISNUMBER(INDIRECT("P" &amp; ROW())), INDIRECT("P" &amp; ROW())*0.6, " ")</f>
        <v>249.6</v>
      </c>
      <c r="P51" s="15">
        <f ca="1">IF(INDIRECT("J" &amp; ROW())="текущие цены", 0, 416)</f>
        <v>416</v>
      </c>
      <c r="Q51" s="7"/>
      <c r="R51" s="7"/>
      <c r="S51" s="7"/>
      <c r="T51" s="7"/>
      <c r="U51" s="7"/>
    </row>
    <row r="52" spans="1:21" ht="63.75" x14ac:dyDescent="0.2">
      <c r="A52" s="16">
        <v>6</v>
      </c>
      <c r="B52" s="17" t="s">
        <v>31</v>
      </c>
      <c r="C52" s="17" t="s">
        <v>36</v>
      </c>
      <c r="D52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8901 * 6 * 1,1*0,021*0,04</v>
      </c>
      <c r="E52" s="19">
        <f>IF( 8901 = "","0",8901)</f>
        <v>8901</v>
      </c>
      <c r="F52" s="19" t="str">
        <f ca="1">IF(INDIRECT("J" &amp; ROW())="текущие цены", IF(INDIRECT("G" &amp; ROW())="", "0", "0"), IF(INDIRECT("G" &amp; ROW())="", "0.01","6"))</f>
        <v>6</v>
      </c>
      <c r="G52" s="19" t="s">
        <v>45</v>
      </c>
      <c r="H52" s="19"/>
      <c r="I52" s="19"/>
      <c r="J52" s="19" t="s">
        <v>13</v>
      </c>
      <c r="K52" s="19" t="s">
        <v>46</v>
      </c>
      <c r="L52" s="19">
        <v>4</v>
      </c>
      <c r="M52" s="19" t="s">
        <v>39</v>
      </c>
      <c r="N52" s="20">
        <f ca="1">IF(ISNUMBER(INDIRECT("P" &amp; ROW())), INDIRECT("P" &amp; ROW())*0.4, " ")</f>
        <v>35.6</v>
      </c>
      <c r="O52" s="20">
        <f ca="1">IF(ISNUMBER(INDIRECT("P" &amp; ROW())), INDIRECT("P" &amp; ROW())*0.6, " ")</f>
        <v>53.4</v>
      </c>
      <c r="P52" s="20">
        <f ca="1">IF(INDIRECT("J" &amp; ROW())="текущие цены", 0, 89)</f>
        <v>89</v>
      </c>
      <c r="Q52" s="7"/>
      <c r="R52" s="7"/>
      <c r="S52" s="7"/>
      <c r="T52" s="7"/>
      <c r="U52" s="7"/>
    </row>
    <row r="53" spans="1:21" x14ac:dyDescent="0.2">
      <c r="A53" s="54" t="s">
        <v>16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15">
        <f t="shared" ref="N53:N60" ca="1" si="6">IF(ISNUMBER(INDIRECT("P" &amp; ROW())), INDIRECT("P" &amp; ROW()) * 0.4, " ")</f>
        <v>202</v>
      </c>
      <c r="O53" s="15">
        <f t="shared" ref="O53:O60" ca="1" si="7">IF(ISNUMBER(INDIRECT("P" &amp; ROW())), INDIRECT("P" &amp; ROW()) * 0.6, " ")</f>
        <v>303</v>
      </c>
      <c r="P53" s="15">
        <v>505</v>
      </c>
      <c r="Q53" s="7"/>
      <c r="R53" s="7"/>
      <c r="S53" s="7"/>
      <c r="T53" s="7"/>
      <c r="U53" s="7"/>
    </row>
    <row r="54" spans="1:21" x14ac:dyDescent="0.2">
      <c r="A54" s="56" t="s">
        <v>47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21" t="str">
        <f t="shared" ca="1" si="6"/>
        <v xml:space="preserve"> </v>
      </c>
      <c r="O54" s="21" t="str">
        <f t="shared" ca="1" si="7"/>
        <v xml:space="preserve"> </v>
      </c>
      <c r="P54" s="21"/>
      <c r="Q54" s="7"/>
      <c r="R54" s="7"/>
      <c r="S54" s="7"/>
      <c r="T54" s="7"/>
      <c r="U54" s="7"/>
    </row>
    <row r="55" spans="1:21" ht="27.95" customHeight="1" x14ac:dyDescent="0.2">
      <c r="A55" s="54" t="s">
        <v>41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15">
        <f t="shared" ca="1" si="6"/>
        <v>202</v>
      </c>
      <c r="O55" s="15">
        <f t="shared" ca="1" si="7"/>
        <v>303</v>
      </c>
      <c r="P55" s="15">
        <v>505</v>
      </c>
      <c r="Q55" s="7"/>
      <c r="R55" s="7"/>
      <c r="S55" s="7"/>
      <c r="T55" s="7"/>
      <c r="U55" s="7"/>
    </row>
    <row r="56" spans="1:21" x14ac:dyDescent="0.2">
      <c r="A56" s="54" t="s">
        <v>19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15">
        <f t="shared" ca="1" si="6"/>
        <v>202</v>
      </c>
      <c r="O56" s="15">
        <f t="shared" ca="1" si="7"/>
        <v>303</v>
      </c>
      <c r="P56" s="15">
        <v>505</v>
      </c>
      <c r="Q56" s="7"/>
      <c r="R56" s="7"/>
      <c r="S56" s="7"/>
      <c r="T56" s="7"/>
      <c r="U56" s="7"/>
    </row>
    <row r="57" spans="1:21" ht="27.95" customHeight="1" x14ac:dyDescent="0.2">
      <c r="A57" s="54" t="s">
        <v>42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15">
        <f t="shared" ca="1" si="6"/>
        <v>792</v>
      </c>
      <c r="O57" s="15">
        <f t="shared" ca="1" si="7"/>
        <v>1188</v>
      </c>
      <c r="P57" s="15">
        <v>1980</v>
      </c>
      <c r="Q57" s="7"/>
      <c r="R57" s="7"/>
      <c r="S57" s="7"/>
      <c r="T57" s="7"/>
      <c r="U57" s="7"/>
    </row>
    <row r="58" spans="1:21" x14ac:dyDescent="0.2">
      <c r="A58" s="54" t="s">
        <v>21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15" t="str">
        <f t="shared" ca="1" si="6"/>
        <v xml:space="preserve"> </v>
      </c>
      <c r="O58" s="15" t="str">
        <f t="shared" ca="1" si="7"/>
        <v xml:space="preserve"> </v>
      </c>
      <c r="P58" s="15"/>
      <c r="Q58" s="7"/>
      <c r="R58" s="7"/>
      <c r="S58" s="7"/>
      <c r="T58" s="7"/>
      <c r="U58" s="7"/>
    </row>
    <row r="59" spans="1:21" x14ac:dyDescent="0.2">
      <c r="A59" s="54" t="s">
        <v>48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15">
        <f t="shared" ca="1" si="6"/>
        <v>35.6</v>
      </c>
      <c r="O59" s="15">
        <f t="shared" ca="1" si="7"/>
        <v>53.4</v>
      </c>
      <c r="P59" s="15">
        <v>89</v>
      </c>
      <c r="Q59" s="7"/>
      <c r="R59" s="7"/>
      <c r="S59" s="7"/>
      <c r="T59" s="7"/>
      <c r="U59" s="7"/>
    </row>
    <row r="60" spans="1:21" x14ac:dyDescent="0.2">
      <c r="A60" s="64" t="s">
        <v>49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22">
        <f t="shared" ca="1" si="6"/>
        <v>792</v>
      </c>
      <c r="O60" s="22">
        <f t="shared" ca="1" si="7"/>
        <v>1188</v>
      </c>
      <c r="P60" s="22">
        <v>1980</v>
      </c>
      <c r="Q60" s="7"/>
      <c r="R60" s="7"/>
      <c r="S60" s="7"/>
      <c r="T60" s="7"/>
      <c r="U60" s="7"/>
    </row>
    <row r="61" spans="1:21" ht="21" customHeight="1" x14ac:dyDescent="0.2">
      <c r="A61" s="52" t="s">
        <v>50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7"/>
      <c r="R61" s="7"/>
      <c r="S61" s="7"/>
      <c r="T61" s="7"/>
      <c r="U61" s="7"/>
    </row>
    <row r="62" spans="1:21" ht="63.75" x14ac:dyDescent="0.2">
      <c r="A62" s="11">
        <v>7</v>
      </c>
      <c r="B62" s="12" t="s">
        <v>31</v>
      </c>
      <c r="C62" s="12" t="s">
        <v>32</v>
      </c>
      <c r="D62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1,1*0,021*0,05</v>
      </c>
      <c r="E62" s="14">
        <f>IF( 1 = "","0",1)</f>
        <v>1</v>
      </c>
      <c r="F62" s="14" t="str">
        <f ca="1">IF(INDIRECT("J" &amp; ROW())="текущие цены", IF(INDIRECT("G" &amp; ROW())="", "0", "0"), IF(INDIRECT("G" &amp; ROW())="", "519.75","450000"))</f>
        <v>450000</v>
      </c>
      <c r="G62" s="14" t="s">
        <v>51</v>
      </c>
      <c r="H62" s="14"/>
      <c r="I62" s="14"/>
      <c r="J62" s="14" t="s">
        <v>13</v>
      </c>
      <c r="K62" s="14" t="s">
        <v>52</v>
      </c>
      <c r="L62" s="14">
        <v>5</v>
      </c>
      <c r="M62" s="14" t="s">
        <v>35</v>
      </c>
      <c r="N62" s="15">
        <f ca="1">IF(ISNUMBER(INDIRECT("P" &amp; ROW())), INDIRECT("P" &amp; ROW())*0.4, " ")</f>
        <v>208</v>
      </c>
      <c r="O62" s="15">
        <f ca="1">IF(ISNUMBER(INDIRECT("P" &amp; ROW())), INDIRECT("P" &amp; ROW())*0.6, " ")</f>
        <v>312</v>
      </c>
      <c r="P62" s="15">
        <f ca="1">IF(INDIRECT("J" &amp; ROW())="текущие цены", 0, 520)</f>
        <v>520</v>
      </c>
      <c r="Q62" s="7"/>
      <c r="R62" s="7"/>
      <c r="S62" s="7"/>
      <c r="T62" s="7"/>
      <c r="U62" s="7"/>
    </row>
    <row r="63" spans="1:21" ht="63.75" x14ac:dyDescent="0.2">
      <c r="A63" s="16">
        <v>8</v>
      </c>
      <c r="B63" s="17" t="s">
        <v>31</v>
      </c>
      <c r="C63" s="17" t="s">
        <v>36</v>
      </c>
      <c r="D6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8901 * 6 * 1,1*0,021*0,05</v>
      </c>
      <c r="E63" s="19">
        <f>IF( 8901 = "","0",8901)</f>
        <v>8901</v>
      </c>
      <c r="F63" s="19" t="str">
        <f ca="1">IF(INDIRECT("J" &amp; ROW())="текущие цены", IF(INDIRECT("G" &amp; ROW())="", "0", "0"), IF(INDIRECT("G" &amp; ROW())="", "0.01","6"))</f>
        <v>6</v>
      </c>
      <c r="G63" s="19" t="s">
        <v>51</v>
      </c>
      <c r="H63" s="19"/>
      <c r="I63" s="19"/>
      <c r="J63" s="19" t="s">
        <v>13</v>
      </c>
      <c r="K63" s="19" t="s">
        <v>53</v>
      </c>
      <c r="L63" s="19">
        <v>5</v>
      </c>
      <c r="M63" s="19" t="s">
        <v>39</v>
      </c>
      <c r="N63" s="20">
        <f ca="1">IF(ISNUMBER(INDIRECT("P" &amp; ROW())), INDIRECT("P" &amp; ROW())*0.4, " ")</f>
        <v>35.6</v>
      </c>
      <c r="O63" s="20">
        <f ca="1">IF(ISNUMBER(INDIRECT("P" &amp; ROW())), INDIRECT("P" &amp; ROW())*0.6, " ")</f>
        <v>53.4</v>
      </c>
      <c r="P63" s="20">
        <f ca="1">IF(INDIRECT("J" &amp; ROW())="текущие цены", 0, 89)</f>
        <v>89</v>
      </c>
      <c r="Q63" s="7"/>
      <c r="R63" s="7"/>
      <c r="S63" s="7"/>
      <c r="T63" s="7"/>
      <c r="U63" s="7"/>
    </row>
    <row r="64" spans="1:21" x14ac:dyDescent="0.2">
      <c r="A64" s="54" t="s">
        <v>16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15">
        <f t="shared" ref="N64:N80" ca="1" si="8">IF(ISNUMBER(INDIRECT("P" &amp; ROW())), INDIRECT("P" &amp; ROW()) * 0.4, " ")</f>
        <v>243.60000000000002</v>
      </c>
      <c r="O64" s="15">
        <f t="shared" ref="O64:O80" ca="1" si="9">IF(ISNUMBER(INDIRECT("P" &amp; ROW())), INDIRECT("P" &amp; ROW()) * 0.6, " ")</f>
        <v>365.4</v>
      </c>
      <c r="P64" s="15">
        <v>609</v>
      </c>
      <c r="Q64" s="7"/>
      <c r="R64" s="7"/>
      <c r="S64" s="7"/>
      <c r="T64" s="7"/>
      <c r="U64" s="7"/>
    </row>
    <row r="65" spans="1:21" x14ac:dyDescent="0.2">
      <c r="A65" s="56" t="s">
        <v>54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21" t="str">
        <f t="shared" ca="1" si="8"/>
        <v xml:space="preserve"> </v>
      </c>
      <c r="O65" s="21" t="str">
        <f t="shared" ca="1" si="9"/>
        <v xml:space="preserve"> </v>
      </c>
      <c r="P65" s="21"/>
      <c r="Q65" s="7"/>
      <c r="R65" s="7"/>
      <c r="S65" s="7"/>
      <c r="T65" s="7"/>
      <c r="U65" s="7"/>
    </row>
    <row r="66" spans="1:21" ht="27.95" customHeight="1" x14ac:dyDescent="0.2">
      <c r="A66" s="54" t="s">
        <v>41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15">
        <f t="shared" ca="1" si="8"/>
        <v>243.60000000000002</v>
      </c>
      <c r="O66" s="15">
        <f t="shared" ca="1" si="9"/>
        <v>365.4</v>
      </c>
      <c r="P66" s="15">
        <v>609</v>
      </c>
      <c r="Q66" s="7"/>
      <c r="R66" s="7"/>
      <c r="S66" s="7"/>
      <c r="T66" s="7"/>
      <c r="U66" s="7"/>
    </row>
    <row r="67" spans="1:21" x14ac:dyDescent="0.2">
      <c r="A67" s="54" t="s">
        <v>19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15">
        <f t="shared" ca="1" si="8"/>
        <v>243.60000000000002</v>
      </c>
      <c r="O67" s="15">
        <f t="shared" ca="1" si="9"/>
        <v>365.4</v>
      </c>
      <c r="P67" s="15">
        <v>609</v>
      </c>
      <c r="Q67" s="7"/>
      <c r="R67" s="7"/>
      <c r="S67" s="7"/>
      <c r="T67" s="7"/>
      <c r="U67" s="7"/>
    </row>
    <row r="68" spans="1:21" ht="27.95" customHeight="1" x14ac:dyDescent="0.2">
      <c r="A68" s="54" t="s">
        <v>42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15">
        <f t="shared" ca="1" si="8"/>
        <v>954.80000000000007</v>
      </c>
      <c r="O68" s="15">
        <f t="shared" ca="1" si="9"/>
        <v>1432.2</v>
      </c>
      <c r="P68" s="15">
        <v>2387</v>
      </c>
      <c r="Q68" s="7"/>
      <c r="R68" s="7"/>
      <c r="S68" s="7"/>
      <c r="T68" s="7"/>
      <c r="U68" s="7"/>
    </row>
    <row r="69" spans="1:21" x14ac:dyDescent="0.2">
      <c r="A69" s="54" t="s">
        <v>21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15" t="str">
        <f t="shared" ca="1" si="8"/>
        <v xml:space="preserve"> </v>
      </c>
      <c r="O69" s="15" t="str">
        <f t="shared" ca="1" si="9"/>
        <v xml:space="preserve"> </v>
      </c>
      <c r="P69" s="15"/>
      <c r="Q69" s="7"/>
      <c r="R69" s="7"/>
      <c r="S69" s="7"/>
      <c r="T69" s="7"/>
      <c r="U69" s="7"/>
    </row>
    <row r="70" spans="1:21" x14ac:dyDescent="0.2">
      <c r="A70" s="54" t="s">
        <v>48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15">
        <f t="shared" ca="1" si="8"/>
        <v>35.6</v>
      </c>
      <c r="O70" s="15">
        <f t="shared" ca="1" si="9"/>
        <v>53.4</v>
      </c>
      <c r="P70" s="15">
        <v>89</v>
      </c>
      <c r="Q70" s="7"/>
      <c r="R70" s="7"/>
      <c r="S70" s="7"/>
      <c r="T70" s="7"/>
      <c r="U70" s="7"/>
    </row>
    <row r="71" spans="1:21" x14ac:dyDescent="0.2">
      <c r="A71" s="64" t="s">
        <v>55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22">
        <f t="shared" ca="1" si="8"/>
        <v>954.80000000000007</v>
      </c>
      <c r="O71" s="22">
        <f t="shared" ca="1" si="9"/>
        <v>1432.2</v>
      </c>
      <c r="P71" s="22">
        <v>2387</v>
      </c>
      <c r="Q71" s="7"/>
      <c r="R71" s="7"/>
      <c r="S71" s="7"/>
      <c r="T71" s="7"/>
      <c r="U71" s="7"/>
    </row>
    <row r="72" spans="1:21" x14ac:dyDescent="0.2">
      <c r="A72" s="66" t="s">
        <v>56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23">
        <f t="shared" ca="1" si="8"/>
        <v>5178.4000000000005</v>
      </c>
      <c r="O72" s="23">
        <f t="shared" ca="1" si="9"/>
        <v>7767.5999999999995</v>
      </c>
      <c r="P72" s="23">
        <v>12946</v>
      </c>
      <c r="Q72" s="7"/>
      <c r="R72" s="7"/>
      <c r="S72" s="7"/>
      <c r="T72" s="7"/>
      <c r="U72" s="7"/>
    </row>
    <row r="73" spans="1:21" x14ac:dyDescent="0.2">
      <c r="A73" s="67" t="s">
        <v>57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24" t="str">
        <f t="shared" ca="1" si="8"/>
        <v xml:space="preserve"> </v>
      </c>
      <c r="O73" s="24" t="str">
        <f t="shared" ca="1" si="9"/>
        <v xml:space="preserve"> </v>
      </c>
      <c r="P73" s="24"/>
      <c r="Q73" s="7"/>
      <c r="R73" s="7"/>
      <c r="S73" s="7"/>
      <c r="T73" s="7"/>
      <c r="U73" s="7"/>
    </row>
    <row r="74" spans="1:21" ht="27.95" customHeight="1" x14ac:dyDescent="0.2">
      <c r="A74" s="66" t="s">
        <v>58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23">
        <f t="shared" ca="1" si="8"/>
        <v>2304.8000000000002</v>
      </c>
      <c r="O74" s="23">
        <f t="shared" ca="1" si="9"/>
        <v>3457.2</v>
      </c>
      <c r="P74" s="23">
        <v>5762</v>
      </c>
      <c r="Q74" s="7"/>
      <c r="R74" s="7"/>
      <c r="S74" s="7"/>
      <c r="T74" s="7"/>
      <c r="U74" s="7"/>
    </row>
    <row r="75" spans="1:21" ht="27.95" customHeight="1" x14ac:dyDescent="0.2">
      <c r="A75" s="66" t="s">
        <v>59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23">
        <f t="shared" ca="1" si="8"/>
        <v>20000</v>
      </c>
      <c r="O75" s="23">
        <f t="shared" ca="1" si="9"/>
        <v>30000</v>
      </c>
      <c r="P75" s="23">
        <v>50000</v>
      </c>
      <c r="Q75" s="7"/>
      <c r="R75" s="7"/>
      <c r="S75" s="7"/>
      <c r="T75" s="7"/>
      <c r="U75" s="7"/>
    </row>
    <row r="76" spans="1:21" x14ac:dyDescent="0.2">
      <c r="A76" s="66" t="s">
        <v>19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23">
        <f t="shared" ca="1" si="8"/>
        <v>22304.800000000003</v>
      </c>
      <c r="O76" s="23">
        <f t="shared" ca="1" si="9"/>
        <v>33457.199999999997</v>
      </c>
      <c r="P76" s="23">
        <v>55762</v>
      </c>
      <c r="Q76" s="7"/>
      <c r="R76" s="7"/>
      <c r="S76" s="7"/>
      <c r="T76" s="7"/>
      <c r="U76" s="7"/>
    </row>
    <row r="77" spans="1:21" x14ac:dyDescent="0.2">
      <c r="A77" s="66" t="s">
        <v>21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23" t="str">
        <f t="shared" ca="1" si="8"/>
        <v xml:space="preserve"> </v>
      </c>
      <c r="O77" s="23" t="str">
        <f t="shared" ca="1" si="9"/>
        <v xml:space="preserve"> </v>
      </c>
      <c r="P77" s="23"/>
      <c r="Q77" s="7"/>
      <c r="R77" s="7"/>
      <c r="S77" s="7"/>
      <c r="T77" s="7"/>
      <c r="U77" s="7"/>
    </row>
    <row r="78" spans="1:21" x14ac:dyDescent="0.2">
      <c r="A78" s="66" t="s">
        <v>48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23">
        <f t="shared" ca="1" si="8"/>
        <v>71.2</v>
      </c>
      <c r="O78" s="23">
        <f t="shared" ca="1" si="9"/>
        <v>106.8</v>
      </c>
      <c r="P78" s="23">
        <v>178</v>
      </c>
      <c r="Q78" s="7"/>
      <c r="R78" s="7"/>
      <c r="S78" s="7"/>
      <c r="T78" s="7"/>
      <c r="U78" s="7"/>
    </row>
    <row r="79" spans="1:21" x14ac:dyDescent="0.2">
      <c r="A79" s="66" t="s">
        <v>60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23">
        <f t="shared" ca="1" si="8"/>
        <v>4014.864</v>
      </c>
      <c r="O79" s="23">
        <f t="shared" ca="1" si="9"/>
        <v>6022.2959999999994</v>
      </c>
      <c r="P79" s="23">
        <v>10037.16</v>
      </c>
      <c r="Q79" s="7"/>
      <c r="R79" s="7"/>
      <c r="S79" s="7"/>
      <c r="T79" s="7"/>
      <c r="U79" s="7"/>
    </row>
    <row r="80" spans="1:21" x14ac:dyDescent="0.2">
      <c r="A80" s="67" t="s">
        <v>61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24">
        <f t="shared" ca="1" si="8"/>
        <v>26319.664000000004</v>
      </c>
      <c r="O80" s="24">
        <f t="shared" ca="1" si="9"/>
        <v>39479.495999999999</v>
      </c>
      <c r="P80" s="24">
        <v>65799.16</v>
      </c>
      <c r="Q80" s="7"/>
      <c r="R80" s="7"/>
      <c r="S80" s="7"/>
      <c r="T80" s="7"/>
      <c r="U80" s="7"/>
    </row>
    <row r="81" spans="1:2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8"/>
      <c r="R81" s="8"/>
      <c r="S81" s="8"/>
      <c r="T81" s="8"/>
      <c r="U81" s="8"/>
    </row>
    <row r="82" spans="1:27" x14ac:dyDescent="0.2">
      <c r="A82" s="2"/>
      <c r="B82" s="2"/>
      <c r="C82" s="2"/>
      <c r="D82" s="2"/>
      <c r="E82" s="2"/>
      <c r="F82" s="2"/>
      <c r="G82" s="2"/>
      <c r="H82" s="2"/>
      <c r="I82" s="8"/>
      <c r="J82" s="8"/>
      <c r="K82" s="8"/>
      <c r="L82" s="8"/>
      <c r="M82" s="8"/>
      <c r="S82" s="9"/>
      <c r="AA82" s="1"/>
    </row>
    <row r="83" spans="1:27" s="34" customFormat="1" x14ac:dyDescent="0.2">
      <c r="A83" s="72" t="s">
        <v>64</v>
      </c>
      <c r="B83" s="73"/>
      <c r="C83" s="73"/>
      <c r="D83" s="73"/>
      <c r="E83" s="73"/>
      <c r="F83" s="73"/>
      <c r="G83" s="73"/>
      <c r="H83" s="33"/>
      <c r="S83" s="35"/>
    </row>
    <row r="84" spans="1:27" s="34" customFormat="1" x14ac:dyDescent="0.2">
      <c r="A84" s="68" t="s">
        <v>65</v>
      </c>
      <c r="B84" s="73"/>
      <c r="C84" s="73"/>
      <c r="D84" s="73"/>
      <c r="E84" s="73"/>
      <c r="F84" s="73"/>
      <c r="G84" s="73"/>
      <c r="H84" s="33"/>
      <c r="S84" s="35"/>
    </row>
    <row r="85" spans="1:27" s="34" customFormat="1" x14ac:dyDescent="0.2">
      <c r="A85" s="36"/>
      <c r="B85" s="37"/>
      <c r="C85" s="36"/>
      <c r="D85" s="36"/>
      <c r="E85" s="38"/>
      <c r="F85" s="38"/>
      <c r="G85" s="39"/>
      <c r="H85" s="33"/>
      <c r="S85" s="35"/>
    </row>
    <row r="86" spans="1:27" s="34" customFormat="1" x14ac:dyDescent="0.2">
      <c r="A86" s="72" t="s">
        <v>66</v>
      </c>
      <c r="B86" s="72"/>
      <c r="C86" s="72"/>
      <c r="D86" s="72"/>
      <c r="E86" s="72"/>
      <c r="F86" s="72"/>
      <c r="G86" s="72"/>
      <c r="H86" s="33"/>
      <c r="S86" s="35"/>
    </row>
    <row r="87" spans="1:27" s="34" customFormat="1" x14ac:dyDescent="0.2">
      <c r="A87" s="68" t="s">
        <v>65</v>
      </c>
      <c r="B87" s="68"/>
      <c r="C87" s="68"/>
      <c r="D87" s="68"/>
      <c r="E87" s="68"/>
      <c r="F87" s="68"/>
      <c r="G87" s="68"/>
      <c r="H87" s="33"/>
      <c r="S87" s="35"/>
    </row>
    <row r="88" spans="1:27" s="40" customFormat="1" x14ac:dyDescent="0.2">
      <c r="S88" s="41"/>
    </row>
  </sheetData>
  <mergeCells count="66">
    <mergeCell ref="A87:G87"/>
    <mergeCell ref="A10:F10"/>
    <mergeCell ref="A13:B13"/>
    <mergeCell ref="A14:B14"/>
    <mergeCell ref="A83:G83"/>
    <mergeCell ref="A84:G84"/>
    <mergeCell ref="A86:G86"/>
    <mergeCell ref="A75:M75"/>
    <mergeCell ref="A76:M76"/>
    <mergeCell ref="A77:M77"/>
    <mergeCell ref="A78:M78"/>
    <mergeCell ref="A79:M79"/>
    <mergeCell ref="A80:M80"/>
    <mergeCell ref="A69:M69"/>
    <mergeCell ref="A70:M70"/>
    <mergeCell ref="A71:M71"/>
    <mergeCell ref="A72:M72"/>
    <mergeCell ref="A73:M73"/>
    <mergeCell ref="A74:M74"/>
    <mergeCell ref="A61:P61"/>
    <mergeCell ref="A64:M64"/>
    <mergeCell ref="A65:M65"/>
    <mergeCell ref="A66:M66"/>
    <mergeCell ref="A67:M67"/>
    <mergeCell ref="A68:M68"/>
    <mergeCell ref="A60:M60"/>
    <mergeCell ref="A47:M47"/>
    <mergeCell ref="A48:M48"/>
    <mergeCell ref="A49:M49"/>
    <mergeCell ref="A50:P50"/>
    <mergeCell ref="A53:M53"/>
    <mergeCell ref="A54:M54"/>
    <mergeCell ref="A55:M55"/>
    <mergeCell ref="A56:M56"/>
    <mergeCell ref="A57:M57"/>
    <mergeCell ref="A58:M58"/>
    <mergeCell ref="A59:M59"/>
    <mergeCell ref="A30:M30"/>
    <mergeCell ref="A46:M46"/>
    <mergeCell ref="A33:M33"/>
    <mergeCell ref="A34:M34"/>
    <mergeCell ref="A35:M35"/>
    <mergeCell ref="A36:M36"/>
    <mergeCell ref="A37:M37"/>
    <mergeCell ref="A38:M38"/>
    <mergeCell ref="A39:M39"/>
    <mergeCell ref="A40:P40"/>
    <mergeCell ref="A43:M43"/>
    <mergeCell ref="A44:M44"/>
    <mergeCell ref="A45:M45"/>
    <mergeCell ref="A9:F9"/>
    <mergeCell ref="C19:C20"/>
    <mergeCell ref="D19:D20"/>
    <mergeCell ref="A31:P31"/>
    <mergeCell ref="A19:A20"/>
    <mergeCell ref="B19:B20"/>
    <mergeCell ref="A22:P22"/>
    <mergeCell ref="A24:M24"/>
    <mergeCell ref="A25:M25"/>
    <mergeCell ref="K19:K20"/>
    <mergeCell ref="M19:M20"/>
    <mergeCell ref="N19:P20"/>
    <mergeCell ref="A26:M26"/>
    <mergeCell ref="A27:M27"/>
    <mergeCell ref="A28:M28"/>
    <mergeCell ref="A29:M29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2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19</xdr:row>
                    <xdr:rowOff>895350</xdr:rowOff>
                  </from>
                  <to>
                    <xdr:col>1</xdr:col>
                    <xdr:colOff>1152525</xdr:colOff>
                    <xdr:row>19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2017-02-21T01:28:42Z</cp:lastPrinted>
  <dcterms:created xsi:type="dcterms:W3CDTF">2007-02-21T08:42:24Z</dcterms:created>
  <dcterms:modified xsi:type="dcterms:W3CDTF">2017-02-21T01:28:47Z</dcterms:modified>
</cp:coreProperties>
</file>