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3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данные'!$22:$22</definedName>
    <definedName name="_xlnm.Print_Area" localSheetId="0">'Мои данные'!$A$1:$P$80</definedName>
  </definedNames>
  <calcPr calcId="152511"/>
</workbook>
</file>

<file path=xl/calcChain.xml><?xml version="1.0" encoding="utf-8"?>
<calcChain xmlns="http://schemas.openxmlformats.org/spreadsheetml/2006/main">
  <c r="E55" i="1" l="1"/>
  <c r="E56" i="1"/>
  <c r="E44" i="1"/>
  <c r="E45" i="1"/>
  <c r="E34" i="1"/>
  <c r="E35" i="1"/>
  <c r="E24" i="1"/>
  <c r="E25" i="1"/>
  <c r="A12" i="2"/>
  <c r="O68" i="1"/>
  <c r="O60" i="1"/>
  <c r="O53" i="1"/>
  <c r="O36" i="1"/>
  <c r="O32" i="1"/>
  <c r="N65" i="1"/>
  <c r="O70" i="1"/>
  <c r="O62" i="1"/>
  <c r="O50" i="1"/>
  <c r="N38" i="1"/>
  <c r="N26" i="1"/>
  <c r="O73" i="1"/>
  <c r="O63" i="1"/>
  <c r="N48" i="1"/>
  <c r="P44" i="1"/>
  <c r="F35" i="1"/>
  <c r="N31" i="1"/>
  <c r="O58" i="1"/>
  <c r="O46" i="1"/>
  <c r="N44" i="1"/>
  <c r="P35" i="1"/>
  <c r="O27" i="1"/>
  <c r="N32" i="1"/>
  <c r="P25" i="1"/>
  <c r="N66" i="1"/>
  <c r="O25" i="1"/>
  <c r="O44" i="1"/>
  <c r="N69" i="1"/>
  <c r="O35" i="1"/>
  <c r="N60" i="1"/>
  <c r="N36" i="1"/>
  <c r="N29" i="1"/>
  <c r="N70" i="1"/>
  <c r="F55" i="1"/>
  <c r="O28" i="1"/>
  <c r="P45" i="1"/>
  <c r="O30" i="1"/>
  <c r="O67" i="1"/>
  <c r="N71" i="1"/>
  <c r="N59" i="1"/>
  <c r="P56" i="1"/>
  <c r="N53" i="1"/>
  <c r="N37" i="1"/>
  <c r="F24" i="1"/>
  <c r="N73" i="1"/>
  <c r="N61" i="1"/>
  <c r="P55" i="1"/>
  <c r="O55" i="1" s="1"/>
  <c r="N47" i="1"/>
  <c r="O38" i="1"/>
  <c r="O31" i="1"/>
  <c r="N72" i="1"/>
  <c r="N64" i="1"/>
  <c r="O51" i="1"/>
  <c r="N40" i="1"/>
  <c r="F34" i="1"/>
  <c r="N27" i="1"/>
  <c r="F56" i="1"/>
  <c r="O49" i="1"/>
  <c r="N42" i="1"/>
  <c r="D35" i="1"/>
  <c r="P24" i="1"/>
  <c r="O29" i="1"/>
  <c r="O56" i="1"/>
  <c r="O66" i="1"/>
  <c r="N35" i="1"/>
  <c r="D55" i="1"/>
  <c r="O48" i="1"/>
  <c r="O47" i="1"/>
  <c r="O65" i="1"/>
  <c r="N49" i="1"/>
  <c r="N58" i="1"/>
  <c r="O37" i="1"/>
  <c r="O26" i="1"/>
  <c r="N25" i="1"/>
  <c r="O69" i="1"/>
  <c r="O59" i="1"/>
  <c r="N52" i="1"/>
  <c r="F44" i="1"/>
  <c r="D44" i="1" s="1"/>
  <c r="O39" i="1"/>
  <c r="O71" i="1"/>
  <c r="O61" i="1"/>
  <c r="N46" i="1"/>
  <c r="F45" i="1"/>
  <c r="D45" i="1" s="1"/>
  <c r="N39" i="1"/>
  <c r="N67" i="1"/>
  <c r="O72" i="1"/>
  <c r="O64" i="1"/>
  <c r="O52" i="1"/>
  <c r="O40" i="1"/>
  <c r="N28" i="1"/>
  <c r="N56" i="1"/>
  <c r="N55" i="1"/>
  <c r="N51" i="1"/>
  <c r="O42" i="1"/>
  <c r="N30" i="1"/>
  <c r="N24" i="1"/>
  <c r="F25" i="1"/>
  <c r="D25" i="1" s="1"/>
  <c r="N57" i="1"/>
  <c r="D34" i="1"/>
  <c r="P34" i="1"/>
  <c r="O34" i="1" s="1"/>
  <c r="N62" i="1"/>
  <c r="O41" i="1"/>
  <c r="N63" i="1"/>
  <c r="N41" i="1"/>
  <c r="N50" i="1"/>
  <c r="N34" i="1"/>
  <c r="O57" i="1"/>
  <c r="D24" i="1"/>
  <c r="N68" i="1"/>
  <c r="N45" i="1"/>
  <c r="O45" i="1"/>
  <c r="O24" i="1"/>
  <c r="D56" i="1"/>
</calcChain>
</file>

<file path=xl/comments1.xml><?xml version="1.0" encoding="utf-8"?>
<comments xmlns="http://schemas.openxmlformats.org/spreadsheetml/2006/main">
  <authors>
    <author>Сергей</author>
    <author>Alex Sosedko</author>
    <author>Alex</author>
    <author>YuKazaeva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6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65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65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6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7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8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sharedStrings.xml><?xml version="1.0" encoding="utf-8"?>
<sst xmlns="http://schemas.openxmlformats.org/spreadsheetml/2006/main" count="113" uniqueCount="68">
  <si>
    <t>№ пп</t>
  </si>
  <si>
    <t>на проектные (изыскательские)  работы</t>
  </si>
  <si>
    <t xml:space="preserve">СМЕТА № 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</si>
  <si>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</si>
  <si>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</si>
  <si>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</si>
  <si>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</si>
  <si>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Стоимость работ, руб.</t>
  </si>
  <si>
    <t>Раздел 1. Инженерно-геодезические изыскания</t>
  </si>
  <si>
    <t>Обмеры внутрицеховых трубопроводов различного назначения из стандартных стальных цельнотянутых труб, расположенных на высоте от пола: до 3 м</t>
  </si>
  <si>
    <t>СБЦИ5-31-1
"Инженерно-геодезические изыскания (2006 г.)"</t>
  </si>
  <si>
    <t>21 / 10</t>
  </si>
  <si>
    <t>цены 2001</t>
  </si>
  <si>
    <t>10 участков трубопровода</t>
  </si>
  <si>
    <t>Составление планов разрезов и схем расположения трубопроводов по готовым зарисовкам и эскизам с увязкой всех размеров</t>
  </si>
  <si>
    <t>СБЦИ5-50-1
"Инженерно-геодезические изыскания (2006 г.)"</t>
  </si>
  <si>
    <t>10 участков</t>
  </si>
  <si>
    <t>Итого прямые затраты по разделу в ценах 2001г.</t>
  </si>
  <si>
    <t>Итоги по разделу 1 Инженерно-геодезические изыскания :</t>
  </si>
  <si>
    <t xml:space="preserve">  Инженерно-гидрографические работы (2001)</t>
  </si>
  <si>
    <t xml:space="preserve">  Итого</t>
  </si>
  <si>
    <t xml:space="preserve">  Всего с учетом "Инженерные изыскания (приложение 3 к письму Минстроя России от 03.06.2016 №17269-ХМ/09) СМР=3,93"</t>
  </si>
  <si>
    <t xml:space="preserve">    Справочно, в ценах 2001г.:</t>
  </si>
  <si>
    <t xml:space="preserve">  Итого по разделу 1 Инженерно-геодезические изыскания</t>
  </si>
  <si>
    <t>Раздел 2. Проектные работы</t>
  </si>
  <si>
    <t>Жилые дома: пятиэтажные</t>
  </si>
  <si>
    <t>СБЦП05-1-1-5-А
/Таблица: СБЦП05-1-1-5 параметр: А/ "Кап. ремонт зданий и сооружений жилищно-гражд. назн. (2012 г.)"</t>
  </si>
  <si>
    <t>0,4*0,06*1,1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</si>
  <si>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п.14 Ремонт (замена) систем водоснабжения и канализации: здания бескаркасные многоэтажные - 6,0% ПЗ=0,06;
Таб.11 п.4 Сейсмичность 7 баллов ПЗ=1,1)</t>
  </si>
  <si>
    <t>объект</t>
  </si>
  <si>
    <t>СБЦП05-1-1-5-Б
/Таблица: СБЦП05-1-1-5 параметр: Б/ "Кап. ремонт зданий и сооружений жилищно-гражд. назн. (2012 г.)"</t>
  </si>
  <si>
    <t>м3</t>
  </si>
  <si>
    <t>Итоги по разделу 2 Проектные работы :</t>
  </si>
  <si>
    <t xml:space="preserve">  Проектные работы: Капитальный ремонт зданий и сооружений ж/г назначения (2012)</t>
  </si>
  <si>
    <t xml:space="preserve">  Всего с учетом "Проектные работы (приложение 3 к письму Минстроя России от 03.06.2016 №17269-ХМ/09) СМР=3,92"</t>
  </si>
  <si>
    <t xml:space="preserve">  Итого по разделу 2 Проектные работы</t>
  </si>
  <si>
    <t>Раздел 3. ПОС</t>
  </si>
  <si>
    <t>0,4*0,06*0,04*1,1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</si>
  <si>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п.14 Ремонт (замена) систем водоснабжения и канализации: здания бескаркасные многоэтажные - 6,0% ПЗ=0,06;
Таб.12 п.18 Проект организации строительства (ПОС): здания бескаркасные многоэтажные - 4,0% ПЗ=0,04;
Таб.11 п.4 Сейсмичность 7 баллов ПЗ=1,1)</t>
  </si>
  <si>
    <t>Итоги по разделу 3 ПОС :</t>
  </si>
  <si>
    <t xml:space="preserve">      Машины и механизмы</t>
  </si>
  <si>
    <t xml:space="preserve">  Итого по разделу 3 ПОС</t>
  </si>
  <si>
    <t>Раздел 4. Сметная документация</t>
  </si>
  <si>
    <t>0,4*0,06*0,05*1,1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</si>
  <si>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п.14 Ремонт (замена) систем водоснабжения и канализации: здания бескаркасные многоэтажные - 6,0% ПЗ=0,06;
Таб.12 п.19 Сметная документация: здания бескаркасные многоэтажные - 5,0% ПЗ=0,05;
Таб.11 п.4 Сейсмичность 7 баллов ПЗ=1,1)</t>
  </si>
  <si>
    <t>Итоги по разделу 4 Сметная документация :</t>
  </si>
  <si>
    <t xml:space="preserve">  Итого по разделу 4 Сметная документация</t>
  </si>
  <si>
    <t>Итого прямые затраты по смете в ценах 2001г.</t>
  </si>
  <si>
    <t>Итоги по смете:</t>
  </si>
  <si>
    <t xml:space="preserve">  Итого Поз. 1-2 "Инженерные изыскания (приложение 3 к письму Минстроя России от 03.06.2016 №17269-ХМ/09) СМР=3,93"</t>
  </si>
  <si>
    <t xml:space="preserve">  Итого Поз. 3-8 "Проектные работы (приложение 3 к письму Минстроя России от 03.06.2016 №17269-ХМ/09) СМР=3,92"</t>
  </si>
  <si>
    <t xml:space="preserve">  НДС 18%</t>
  </si>
  <si>
    <t xml:space="preserve">  ВСЕГО по смете</t>
  </si>
  <si>
    <t>Здание жилое                     5 этажей    4 подъезда</t>
  </si>
  <si>
    <r>
      <t xml:space="preserve">Составил: </t>
    </r>
    <r>
      <rPr>
        <u/>
        <sz val="9"/>
        <rFont val="Times New Roman"/>
        <family val="1"/>
        <charset val="204"/>
      </rPr>
      <t>главный специалист СО НО "Хабаровский краевой фонд капитального ремонта"</t>
    </r>
    <r>
      <rPr>
        <sz val="9"/>
        <rFont val="Times New Roman"/>
        <family val="1"/>
        <charset val="204"/>
      </rPr>
      <t xml:space="preserve"> ________/Н.А.Чередеева</t>
    </r>
  </si>
  <si>
    <t>(должность, подпись, расшифровка)</t>
  </si>
  <si>
    <r>
      <t>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 xml:space="preserve"> _____________/Е.С. Сорокина</t>
    </r>
  </si>
  <si>
    <t>Год постройки                    1964</t>
  </si>
  <si>
    <t>Объем здания, м3               12777</t>
  </si>
  <si>
    <t>Обоснование</t>
  </si>
  <si>
    <t>Единица измерения</t>
  </si>
  <si>
    <t xml:space="preserve">                                                  УТВЕРЖДАЮ:</t>
  </si>
  <si>
    <t xml:space="preserve">                                                  Директор НО "Хабаровский краевой фонд капитального ремонта"</t>
  </si>
  <si>
    <t xml:space="preserve">                                                   _____________________А. В. Сидорова</t>
  </si>
  <si>
    <t xml:space="preserve">                                                   "___"______________2017 год</t>
  </si>
  <si>
    <t>Наименование организации заказчика: "НО "Хабаровский краевой фонд капитального ремонта"</t>
  </si>
  <si>
    <t>Наименование  объекта     5-  этажный жилой дом по адресу: Хабаровский край, п. Солнечный, ул. Геологов, д. 6</t>
  </si>
  <si>
    <t>Вид проектных или изыскательских работ:   На разработку проектной  документации на капитальный ремонт внутридомовой системы холодного водоснабжения по адресу Хабаровский край, п. Солнечный, ул. Геологов,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</si>
</sst>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5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21" applyFont="1" applyBorder="1">
      <alignment horizontal="center"/>
    </xf>
    <xf numFmtId="0" fontId="7" fillId="0" borderId="0" xfId="21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wrapTex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21" applyFont="1" applyBorder="1" applyAlignment="1">
      <alignment horizontal="left" vertical="top" wrapText="1"/>
    </xf>
    <xf numFmtId="0" fontId="9" fillId="0" borderId="0" xfId="0" applyFont="1"/>
    <xf numFmtId="0" fontId="6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 vertical="top" wrapText="1"/>
    </xf>
    <xf numFmtId="49" fontId="14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5" fillId="0" borderId="0" xfId="0" applyFont="1" applyAlignment="1"/>
    <xf numFmtId="0" fontId="1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9" fillId="0" borderId="0" xfId="0" applyFont="1" applyAlignment="1">
      <alignment horizontal="left" vertical="top"/>
    </xf>
    <xf numFmtId="0" fontId="14" fillId="0" borderId="0" xfId="0" applyFont="1" applyAlignment="1">
      <alignment vertical="top"/>
    </xf>
    <xf numFmtId="49" fontId="8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3" fillId="0" borderId="0" xfId="21" applyFo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7" fillId="0" borderId="1" xfId="5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81"/>
  <sheetViews>
    <sheetView showGridLines="0" tabSelected="1" zoomScale="120" zoomScaleNormal="120" workbookViewId="0">
      <selection activeCell="P14" sqref="P14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20.7109375" style="1" customWidth="1"/>
    <col min="5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9" customWidth="1"/>
    <col min="28" max="16384" width="9.140625" style="1"/>
  </cols>
  <sheetData>
    <row r="1" spans="1:27" s="44" customFormat="1" ht="12.75" customHeight="1" x14ac:dyDescent="0.2">
      <c r="A1" s="26"/>
      <c r="B1" s="25"/>
      <c r="C1" s="25"/>
      <c r="E1" s="29"/>
      <c r="F1" s="45"/>
      <c r="G1" s="46" t="s">
        <v>5</v>
      </c>
      <c r="H1" s="45"/>
      <c r="I1" s="45"/>
      <c r="J1" s="29"/>
      <c r="S1" s="47"/>
    </row>
    <row r="2" spans="1:27" s="44" customFormat="1" x14ac:dyDescent="0.2">
      <c r="A2" s="26"/>
      <c r="B2" s="25"/>
      <c r="C2" s="25"/>
      <c r="D2" s="48" t="s">
        <v>61</v>
      </c>
      <c r="E2" s="48"/>
      <c r="F2" s="48"/>
      <c r="G2" s="48"/>
      <c r="H2" s="48"/>
      <c r="I2" s="48"/>
      <c r="J2" s="29"/>
      <c r="S2" s="47"/>
    </row>
    <row r="3" spans="1:27" s="44" customFormat="1" x14ac:dyDescent="0.2">
      <c r="A3" s="26"/>
      <c r="B3" s="25"/>
      <c r="C3" s="25"/>
      <c r="D3" s="49" t="s">
        <v>62</v>
      </c>
      <c r="E3" s="49"/>
      <c r="F3" s="49"/>
      <c r="G3" s="49"/>
      <c r="H3" s="49"/>
      <c r="I3" s="49"/>
      <c r="S3" s="47"/>
    </row>
    <row r="4" spans="1:27" s="44" customFormat="1" x14ac:dyDescent="0.2">
      <c r="A4" s="26"/>
      <c r="B4" s="25"/>
      <c r="C4" s="25"/>
      <c r="D4" s="49" t="s">
        <v>63</v>
      </c>
      <c r="E4" s="49"/>
      <c r="F4" s="49"/>
      <c r="G4" s="49"/>
      <c r="H4" s="49"/>
      <c r="I4" s="49"/>
      <c r="S4" s="47"/>
    </row>
    <row r="5" spans="1:27" s="44" customFormat="1" x14ac:dyDescent="0.2">
      <c r="A5" s="26"/>
      <c r="B5" s="25"/>
      <c r="C5" s="25"/>
      <c r="D5" s="29" t="s">
        <v>64</v>
      </c>
      <c r="E5" s="29"/>
      <c r="F5" s="29"/>
      <c r="G5" s="29"/>
      <c r="H5" s="29"/>
      <c r="I5" s="29"/>
      <c r="S5" s="47"/>
    </row>
    <row r="6" spans="1:27" s="44" customFormat="1" x14ac:dyDescent="0.2">
      <c r="A6" s="26"/>
      <c r="B6" s="25"/>
      <c r="C6" s="25"/>
      <c r="D6" s="26"/>
      <c r="S6" s="47"/>
    </row>
    <row r="7" spans="1:27" x14ac:dyDescent="0.2">
      <c r="A7" s="26"/>
      <c r="B7" s="25"/>
      <c r="C7" s="25"/>
      <c r="D7" s="27"/>
      <c r="E7" s="25"/>
      <c r="F7" s="25"/>
      <c r="G7" s="25"/>
      <c r="H7" s="25"/>
      <c r="K7" s="25"/>
      <c r="L7" s="25"/>
      <c r="M7" s="25"/>
      <c r="S7" s="9"/>
      <c r="AA7" s="1"/>
    </row>
    <row r="8" spans="1:27" x14ac:dyDescent="0.2">
      <c r="A8" s="28"/>
      <c r="B8" s="28"/>
      <c r="C8" s="28"/>
      <c r="D8" s="28"/>
      <c r="E8" s="25"/>
      <c r="F8" s="25"/>
      <c r="G8" s="25"/>
      <c r="H8" s="25"/>
      <c r="K8" s="25"/>
      <c r="L8" s="25"/>
      <c r="M8" s="25"/>
      <c r="S8" s="9"/>
      <c r="AA8" s="1"/>
    </row>
    <row r="9" spans="1:27" x14ac:dyDescent="0.2">
      <c r="A9" s="28"/>
      <c r="B9" s="28"/>
      <c r="C9" s="28"/>
      <c r="D9" s="28"/>
      <c r="E9" s="29"/>
      <c r="F9" s="29"/>
      <c r="G9" s="29"/>
      <c r="H9" s="29"/>
      <c r="I9" s="29"/>
      <c r="J9" s="29"/>
      <c r="S9" s="9"/>
      <c r="AA9" s="1"/>
    </row>
    <row r="10" spans="1:27" x14ac:dyDescent="0.2">
      <c r="A10" s="66" t="s">
        <v>2</v>
      </c>
      <c r="B10" s="66"/>
      <c r="C10" s="66"/>
      <c r="D10" s="66"/>
      <c r="E10" s="66"/>
      <c r="F10" s="66"/>
      <c r="G10" s="25"/>
      <c r="H10" s="25"/>
      <c r="S10" s="9"/>
      <c r="AA10" s="1"/>
    </row>
    <row r="11" spans="1:27" x14ac:dyDescent="0.2">
      <c r="A11" s="67" t="s">
        <v>1</v>
      </c>
      <c r="B11" s="67"/>
      <c r="C11" s="67"/>
      <c r="D11" s="67"/>
      <c r="E11" s="67"/>
      <c r="F11" s="67"/>
      <c r="G11" s="25"/>
      <c r="H11" s="25"/>
      <c r="S11" s="9"/>
      <c r="AA11" s="1"/>
    </row>
    <row r="12" spans="1:27" x14ac:dyDescent="0.2">
      <c r="A12" s="25"/>
      <c r="B12" s="25"/>
      <c r="C12" s="25"/>
      <c r="D12" s="25"/>
      <c r="E12" s="25"/>
      <c r="F12" s="25"/>
      <c r="G12" s="25"/>
      <c r="H12" s="25"/>
      <c r="S12" s="9"/>
      <c r="AA12" s="1"/>
    </row>
    <row r="13" spans="1:27" s="30" customFormat="1" x14ac:dyDescent="0.2">
      <c r="A13" s="26" t="s">
        <v>66</v>
      </c>
      <c r="B13" s="26"/>
      <c r="C13" s="26"/>
      <c r="D13" s="26"/>
      <c r="E13" s="26"/>
      <c r="F13" s="26"/>
      <c r="G13" s="26"/>
      <c r="H13" s="26"/>
    </row>
    <row r="14" spans="1:27" x14ac:dyDescent="0.2">
      <c r="A14" s="68" t="s">
        <v>57</v>
      </c>
      <c r="B14" s="68"/>
      <c r="C14" s="31"/>
      <c r="D14" s="32"/>
      <c r="E14" s="25"/>
      <c r="F14" s="25"/>
      <c r="G14" s="25"/>
      <c r="H14" s="25"/>
      <c r="S14" s="9"/>
      <c r="AA14" s="1"/>
    </row>
    <row r="15" spans="1:27" x14ac:dyDescent="0.2">
      <c r="A15" s="69" t="s">
        <v>58</v>
      </c>
      <c r="B15" s="69"/>
      <c r="C15" s="31"/>
      <c r="D15" s="32"/>
      <c r="E15" s="25"/>
      <c r="F15" s="25"/>
      <c r="G15" s="25"/>
      <c r="H15" s="25"/>
      <c r="S15" s="9"/>
      <c r="AA15" s="1"/>
    </row>
    <row r="16" spans="1:27" x14ac:dyDescent="0.2">
      <c r="A16" s="33" t="s">
        <v>53</v>
      </c>
      <c r="B16" s="33"/>
      <c r="C16" s="31"/>
      <c r="D16" s="33"/>
      <c r="E16" s="25"/>
      <c r="F16" s="25"/>
      <c r="G16" s="25"/>
      <c r="H16" s="25"/>
      <c r="S16" s="9"/>
      <c r="AA16" s="1"/>
    </row>
    <row r="17" spans="1:27" s="30" customFormat="1" ht="17.25" customHeight="1" x14ac:dyDescent="0.2">
      <c r="A17" s="26" t="s">
        <v>67</v>
      </c>
      <c r="B17" s="26"/>
      <c r="C17" s="26"/>
      <c r="D17" s="26"/>
      <c r="E17" s="26"/>
      <c r="F17" s="26"/>
      <c r="G17" s="26"/>
      <c r="H17" s="33"/>
    </row>
    <row r="18" spans="1:27" s="30" customFormat="1" ht="17.25" customHeight="1" x14ac:dyDescent="0.2">
      <c r="A18" s="26" t="s">
        <v>65</v>
      </c>
      <c r="B18" s="26"/>
      <c r="C18" s="26"/>
      <c r="D18" s="26"/>
      <c r="E18" s="26"/>
      <c r="F18" s="26"/>
      <c r="G18" s="26"/>
      <c r="H18" s="43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0" spans="1:27" s="6" customFormat="1" ht="16.5" customHeight="1" x14ac:dyDescent="0.2">
      <c r="A20" s="54" t="s">
        <v>0</v>
      </c>
      <c r="B20" s="54" t="s">
        <v>3</v>
      </c>
      <c r="C20" s="54" t="s">
        <v>4</v>
      </c>
      <c r="D20" s="54" t="s">
        <v>6</v>
      </c>
      <c r="E20" s="5"/>
      <c r="F20" s="5"/>
      <c r="G20" s="5"/>
      <c r="H20" s="5"/>
      <c r="I20" s="5"/>
      <c r="J20" s="5"/>
      <c r="K20" s="54" t="s">
        <v>59</v>
      </c>
      <c r="L20" s="5"/>
      <c r="M20" s="54" t="s">
        <v>60</v>
      </c>
      <c r="N20" s="60" t="s">
        <v>7</v>
      </c>
      <c r="O20" s="61"/>
      <c r="P20" s="62"/>
    </row>
    <row r="21" spans="1:27" s="6" customFormat="1" ht="87.75" customHeight="1" x14ac:dyDescent="0.2">
      <c r="A21" s="55"/>
      <c r="B21" s="55"/>
      <c r="C21" s="55"/>
      <c r="D21" s="55"/>
      <c r="E21" s="5"/>
      <c r="F21" s="5"/>
      <c r="G21" s="5"/>
      <c r="H21" s="5"/>
      <c r="I21" s="5"/>
      <c r="J21" s="5"/>
      <c r="K21" s="55"/>
      <c r="L21" s="5"/>
      <c r="M21" s="55"/>
      <c r="N21" s="63"/>
      <c r="O21" s="64"/>
      <c r="P21" s="65"/>
    </row>
    <row r="22" spans="1:27" x14ac:dyDescent="0.2">
      <c r="A22" s="10">
        <v>1</v>
      </c>
      <c r="B22" s="10">
        <v>2</v>
      </c>
      <c r="C22" s="10">
        <v>3</v>
      </c>
      <c r="D22" s="10">
        <v>4</v>
      </c>
      <c r="E22" s="10"/>
      <c r="F22" s="10"/>
      <c r="G22" s="10"/>
      <c r="H22" s="10"/>
      <c r="I22" s="10"/>
      <c r="J22" s="10"/>
      <c r="K22" s="10">
        <v>5</v>
      </c>
      <c r="L22" s="10"/>
      <c r="M22" s="10">
        <v>6</v>
      </c>
      <c r="N22" s="10">
        <v>5</v>
      </c>
      <c r="O22" s="10">
        <v>6</v>
      </c>
      <c r="P22" s="10">
        <v>7</v>
      </c>
    </row>
    <row r="23" spans="1:27" s="7" customFormat="1" ht="21" customHeight="1" x14ac:dyDescent="0.2">
      <c r="A23" s="52" t="s">
        <v>8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</row>
    <row r="24" spans="1:27" s="8" customFormat="1" ht="76.5" x14ac:dyDescent="0.2">
      <c r="A24" s="11">
        <v>1</v>
      </c>
      <c r="B24" s="12" t="s">
        <v>9</v>
      </c>
      <c r="C24" s="12" t="s">
        <v>10</v>
      </c>
      <c r="D24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 xml:space="preserve">(21 / 10) * 242 </v>
      </c>
      <c r="E24" s="14">
        <f>IF( 2.1 = "","0",2.1)</f>
        <v>2.1</v>
      </c>
      <c r="F24" s="14" t="str">
        <f ca="1">IF(INDIRECT("J" &amp; ROW())="текущие цены", IF(INDIRECT("G" &amp; ROW())="", "0", "0"), IF(INDIRECT("G" &amp; ROW())="", "242","242"))</f>
        <v>242</v>
      </c>
      <c r="G24" s="14"/>
      <c r="H24" s="14" t="s">
        <v>11</v>
      </c>
      <c r="I24" s="14"/>
      <c r="J24" s="14" t="s">
        <v>12</v>
      </c>
      <c r="K24" s="14"/>
      <c r="L24" s="14">
        <v>1</v>
      </c>
      <c r="M24" s="14" t="s">
        <v>13</v>
      </c>
      <c r="N24" s="15">
        <f ca="1">IF(ISNUMBER(INDIRECT("P" &amp; ROW())), INDIRECT("P" &amp; ROW())*0.4, " ")</f>
        <v>203.20000000000002</v>
      </c>
      <c r="O24" s="15">
        <f ca="1">IF(ISNUMBER(INDIRECT("P" &amp; ROW())), INDIRECT("P" &amp; ROW())*0.6, " ")</f>
        <v>304.8</v>
      </c>
      <c r="P24" s="15">
        <f ca="1">IF(INDIRECT("J" &amp; ROW())="текущие цены", 0, 508)</f>
        <v>508</v>
      </c>
      <c r="Q24" s="7"/>
      <c r="R24" s="7"/>
      <c r="S24" s="7"/>
      <c r="T24" s="7"/>
      <c r="U24" s="7"/>
      <c r="AA24" s="7"/>
    </row>
    <row r="25" spans="1:27" ht="63.75" x14ac:dyDescent="0.2">
      <c r="A25" s="16">
        <v>2</v>
      </c>
      <c r="B25" s="17" t="s">
        <v>14</v>
      </c>
      <c r="C25" s="17" t="s">
        <v>15</v>
      </c>
      <c r="D25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 xml:space="preserve">(21 / 10) * 63 </v>
      </c>
      <c r="E25" s="19">
        <f>IF( 2.1 = "","0",2.1)</f>
        <v>2.1</v>
      </c>
      <c r="F25" s="19" t="str">
        <f ca="1">IF(INDIRECT("J" &amp; ROW())="текущие цены", IF(INDIRECT("G" &amp; ROW())="", "0", "0"), IF(INDIRECT("G" &amp; ROW())="", "63","63"))</f>
        <v>63</v>
      </c>
      <c r="G25" s="19"/>
      <c r="H25" s="19" t="s">
        <v>11</v>
      </c>
      <c r="I25" s="19"/>
      <c r="J25" s="19" t="s">
        <v>12</v>
      </c>
      <c r="K25" s="19"/>
      <c r="L25" s="19">
        <v>1</v>
      </c>
      <c r="M25" s="19" t="s">
        <v>16</v>
      </c>
      <c r="N25" s="20">
        <f ca="1">IF(ISNUMBER(INDIRECT("P" &amp; ROW())), INDIRECT("P" &amp; ROW())*0.4, " ")</f>
        <v>52.800000000000004</v>
      </c>
      <c r="O25" s="20">
        <f ca="1">IF(ISNUMBER(INDIRECT("P" &amp; ROW())), INDIRECT("P" &amp; ROW())*0.6, " ")</f>
        <v>79.2</v>
      </c>
      <c r="P25" s="20">
        <f ca="1">IF(INDIRECT("J" &amp; ROW())="текущие цены", 0, 132)</f>
        <v>132</v>
      </c>
      <c r="Q25" s="7"/>
      <c r="R25" s="7"/>
      <c r="S25" s="7"/>
      <c r="T25" s="7"/>
      <c r="U25" s="7"/>
    </row>
    <row r="26" spans="1:27" x14ac:dyDescent="0.2">
      <c r="A26" s="56" t="s">
        <v>17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15">
        <f t="shared" ref="N26:N32" ca="1" si="0">IF(ISNUMBER(INDIRECT("P" &amp; ROW())), INDIRECT("P" &amp; ROW()) * 0.4, " ")</f>
        <v>256</v>
      </c>
      <c r="O26" s="15">
        <f t="shared" ref="O26:O32" ca="1" si="1">IF(ISNUMBER(INDIRECT("P" &amp; ROW())), INDIRECT("P" &amp; ROW()) * 0.6, " ")</f>
        <v>384</v>
      </c>
      <c r="P26" s="15">
        <v>640</v>
      </c>
      <c r="Q26" s="7"/>
      <c r="R26" s="7"/>
      <c r="S26" s="7"/>
      <c r="T26" s="7"/>
      <c r="U26" s="7"/>
    </row>
    <row r="27" spans="1:27" x14ac:dyDescent="0.2">
      <c r="A27" s="58" t="s">
        <v>18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21" t="str">
        <f t="shared" ca="1" si="0"/>
        <v xml:space="preserve"> </v>
      </c>
      <c r="O27" s="21" t="str">
        <f t="shared" ca="1" si="1"/>
        <v xml:space="preserve"> </v>
      </c>
      <c r="P27" s="21"/>
      <c r="Q27" s="7"/>
      <c r="R27" s="7"/>
      <c r="S27" s="7"/>
      <c r="T27" s="7"/>
      <c r="U27" s="7"/>
    </row>
    <row r="28" spans="1:27" x14ac:dyDescent="0.2">
      <c r="A28" s="56" t="s">
        <v>19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15">
        <f t="shared" ca="1" si="0"/>
        <v>256</v>
      </c>
      <c r="O28" s="15">
        <f t="shared" ca="1" si="1"/>
        <v>384</v>
      </c>
      <c r="P28" s="15">
        <v>640</v>
      </c>
      <c r="Q28" s="7"/>
      <c r="R28" s="7"/>
      <c r="S28" s="7"/>
      <c r="T28" s="7"/>
      <c r="U28" s="7"/>
    </row>
    <row r="29" spans="1:27" x14ac:dyDescent="0.2">
      <c r="A29" s="56" t="s">
        <v>20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15">
        <f t="shared" ca="1" si="0"/>
        <v>256</v>
      </c>
      <c r="O29" s="15">
        <f t="shared" ca="1" si="1"/>
        <v>384</v>
      </c>
      <c r="P29" s="15">
        <v>640</v>
      </c>
      <c r="Q29" s="7"/>
      <c r="R29" s="7"/>
      <c r="S29" s="7"/>
      <c r="T29" s="7"/>
      <c r="U29" s="7"/>
    </row>
    <row r="30" spans="1:27" ht="27.95" customHeight="1" x14ac:dyDescent="0.2">
      <c r="A30" s="56" t="s">
        <v>21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15">
        <f t="shared" ca="1" si="0"/>
        <v>1006</v>
      </c>
      <c r="O30" s="15">
        <f t="shared" ca="1" si="1"/>
        <v>1509</v>
      </c>
      <c r="P30" s="15">
        <v>2515</v>
      </c>
      <c r="Q30" s="7"/>
      <c r="R30" s="7"/>
      <c r="S30" s="7"/>
      <c r="T30" s="7"/>
      <c r="U30" s="7"/>
    </row>
    <row r="31" spans="1:27" x14ac:dyDescent="0.2">
      <c r="A31" s="56" t="s">
        <v>22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15" t="str">
        <f t="shared" ca="1" si="0"/>
        <v xml:space="preserve"> </v>
      </c>
      <c r="O31" s="15" t="str">
        <f t="shared" ca="1" si="1"/>
        <v xml:space="preserve"> </v>
      </c>
      <c r="P31" s="15"/>
      <c r="Q31" s="7"/>
      <c r="R31" s="7"/>
      <c r="S31" s="7"/>
      <c r="T31" s="7"/>
      <c r="U31" s="7"/>
    </row>
    <row r="32" spans="1:27" x14ac:dyDescent="0.2">
      <c r="A32" s="50" t="s">
        <v>23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22">
        <f t="shared" ca="1" si="0"/>
        <v>1006</v>
      </c>
      <c r="O32" s="22">
        <f t="shared" ca="1" si="1"/>
        <v>1509</v>
      </c>
      <c r="P32" s="22">
        <v>2515</v>
      </c>
      <c r="Q32" s="7"/>
      <c r="R32" s="7"/>
      <c r="S32" s="7"/>
      <c r="T32" s="7"/>
      <c r="U32" s="7"/>
    </row>
    <row r="33" spans="1:21" ht="21" customHeight="1" x14ac:dyDescent="0.2">
      <c r="A33" s="52" t="s">
        <v>24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7"/>
      <c r="R33" s="7"/>
      <c r="S33" s="7"/>
      <c r="T33" s="7"/>
      <c r="U33" s="7"/>
    </row>
    <row r="34" spans="1:21" ht="76.5" x14ac:dyDescent="0.2">
      <c r="A34" s="11">
        <v>3</v>
      </c>
      <c r="B34" s="12" t="s">
        <v>25</v>
      </c>
      <c r="C34" s="12" t="s">
        <v>26</v>
      </c>
      <c r="D34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0,4*0,06*1,1</v>
      </c>
      <c r="E34" s="14">
        <f>IF( 1 = "","0",1)</f>
        <v>1</v>
      </c>
      <c r="F34" s="14" t="str">
        <f ca="1">IF(INDIRECT("J" &amp; ROW())="текущие цены", IF(INDIRECT("G" &amp; ROW())="", "0", "0"), IF(INDIRECT("G" &amp; ROW())="", "7260","275000"))</f>
        <v>275000</v>
      </c>
      <c r="G34" s="14" t="s">
        <v>27</v>
      </c>
      <c r="H34" s="14"/>
      <c r="I34" s="14"/>
      <c r="J34" s="14" t="s">
        <v>12</v>
      </c>
      <c r="K34" s="14" t="s">
        <v>28</v>
      </c>
      <c r="L34" s="14">
        <v>2</v>
      </c>
      <c r="M34" s="14" t="s">
        <v>29</v>
      </c>
      <c r="N34" s="15">
        <f ca="1">IF(ISNUMBER(INDIRECT("P" &amp; ROW())), INDIRECT("P" &amp; ROW())*0.4, " ")</f>
        <v>2904</v>
      </c>
      <c r="O34" s="15">
        <f ca="1">IF(ISNUMBER(INDIRECT("P" &amp; ROW())), INDIRECT("P" &amp; ROW())*0.6, " ")</f>
        <v>4356</v>
      </c>
      <c r="P34" s="15">
        <f ca="1">IF(INDIRECT("J" &amp; ROW())="текущие цены", 0, 7260)</f>
        <v>7260</v>
      </c>
      <c r="Q34" s="7"/>
      <c r="R34" s="7"/>
      <c r="S34" s="7"/>
      <c r="T34" s="7"/>
      <c r="U34" s="7"/>
    </row>
    <row r="35" spans="1:21" ht="76.5" x14ac:dyDescent="0.2">
      <c r="A35" s="16">
        <v>4</v>
      </c>
      <c r="B35" s="17" t="s">
        <v>25</v>
      </c>
      <c r="C35" s="17" t="s">
        <v>30</v>
      </c>
      <c r="D35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12777 * 6 * 0,4*0,06*1,1</v>
      </c>
      <c r="E35" s="19">
        <f>IF( 12777 = "","0",12777)</f>
        <v>12777</v>
      </c>
      <c r="F35" s="19" t="str">
        <f ca="1">IF(INDIRECT("J" &amp; ROW())="текущие цены", IF(INDIRECT("G" &amp; ROW())="", "0", "0"), IF(INDIRECT("G" &amp; ROW())="", "0.15","6"))</f>
        <v>6</v>
      </c>
      <c r="G35" s="19" t="s">
        <v>27</v>
      </c>
      <c r="H35" s="19"/>
      <c r="I35" s="19"/>
      <c r="J35" s="19" t="s">
        <v>12</v>
      </c>
      <c r="K35" s="19" t="s">
        <v>28</v>
      </c>
      <c r="L35" s="19">
        <v>2</v>
      </c>
      <c r="M35" s="19" t="s">
        <v>31</v>
      </c>
      <c r="N35" s="20">
        <f ca="1">IF(ISNUMBER(INDIRECT("P" &amp; ROW())), INDIRECT("P" &amp; ROW())*0.4, " ")</f>
        <v>766.80000000000007</v>
      </c>
      <c r="O35" s="20">
        <f ca="1">IF(ISNUMBER(INDIRECT("P" &amp; ROW())), INDIRECT("P" &amp; ROW())*0.6, " ")</f>
        <v>1150.2</v>
      </c>
      <c r="P35" s="20">
        <f ca="1">IF(INDIRECT("J" &amp; ROW())="текущие цены", 0, 1917)</f>
        <v>1917</v>
      </c>
      <c r="Q35" s="7"/>
      <c r="R35" s="7"/>
      <c r="S35" s="7"/>
      <c r="T35" s="7"/>
      <c r="U35" s="7"/>
    </row>
    <row r="36" spans="1:21" x14ac:dyDescent="0.2">
      <c r="A36" s="56" t="s">
        <v>17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15">
        <f t="shared" ref="N36:N42" ca="1" si="2">IF(ISNUMBER(INDIRECT("P" &amp; ROW())), INDIRECT("P" &amp; ROW()) * 0.4, " ")</f>
        <v>3670.8</v>
      </c>
      <c r="O36" s="15">
        <f t="shared" ref="O36:O42" ca="1" si="3">IF(ISNUMBER(INDIRECT("P" &amp; ROW())), INDIRECT("P" &amp; ROW()) * 0.6, " ")</f>
        <v>5506.2</v>
      </c>
      <c r="P36" s="15">
        <v>9177</v>
      </c>
      <c r="Q36" s="7"/>
      <c r="R36" s="7"/>
      <c r="S36" s="7"/>
      <c r="T36" s="7"/>
      <c r="U36" s="7"/>
    </row>
    <row r="37" spans="1:21" x14ac:dyDescent="0.2">
      <c r="A37" s="58" t="s">
        <v>32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21" t="str">
        <f t="shared" ca="1" si="2"/>
        <v xml:space="preserve"> </v>
      </c>
      <c r="O37" s="21" t="str">
        <f t="shared" ca="1" si="3"/>
        <v xml:space="preserve"> </v>
      </c>
      <c r="P37" s="21"/>
      <c r="Q37" s="7"/>
      <c r="R37" s="7"/>
      <c r="S37" s="7"/>
      <c r="T37" s="7"/>
      <c r="U37" s="7"/>
    </row>
    <row r="38" spans="1:21" ht="27.95" customHeight="1" x14ac:dyDescent="0.2">
      <c r="A38" s="56" t="s">
        <v>33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15">
        <f t="shared" ca="1" si="2"/>
        <v>3670.8</v>
      </c>
      <c r="O38" s="15">
        <f t="shared" ca="1" si="3"/>
        <v>5506.2</v>
      </c>
      <c r="P38" s="15">
        <v>9177</v>
      </c>
      <c r="Q38" s="7"/>
      <c r="R38" s="7"/>
      <c r="S38" s="7"/>
      <c r="T38" s="7"/>
      <c r="U38" s="7"/>
    </row>
    <row r="39" spans="1:21" x14ac:dyDescent="0.2">
      <c r="A39" s="56" t="s">
        <v>20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15">
        <f t="shared" ca="1" si="2"/>
        <v>3670.8</v>
      </c>
      <c r="O39" s="15">
        <f t="shared" ca="1" si="3"/>
        <v>5506.2</v>
      </c>
      <c r="P39" s="15">
        <v>9177</v>
      </c>
      <c r="Q39" s="7"/>
      <c r="R39" s="7"/>
      <c r="S39" s="7"/>
      <c r="T39" s="7"/>
      <c r="U39" s="7"/>
    </row>
    <row r="40" spans="1:21" ht="27.95" customHeight="1" x14ac:dyDescent="0.2">
      <c r="A40" s="56" t="s">
        <v>34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15">
        <f t="shared" ca="1" si="2"/>
        <v>14389.6</v>
      </c>
      <c r="O40" s="15">
        <f t="shared" ca="1" si="3"/>
        <v>21584.399999999998</v>
      </c>
      <c r="P40" s="15">
        <v>35974</v>
      </c>
      <c r="Q40" s="7"/>
      <c r="R40" s="7"/>
      <c r="S40" s="7"/>
      <c r="T40" s="7"/>
      <c r="U40" s="7"/>
    </row>
    <row r="41" spans="1:21" x14ac:dyDescent="0.2">
      <c r="A41" s="56" t="s">
        <v>22</v>
      </c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15" t="str">
        <f t="shared" ca="1" si="2"/>
        <v xml:space="preserve"> </v>
      </c>
      <c r="O41" s="15" t="str">
        <f t="shared" ca="1" si="3"/>
        <v xml:space="preserve"> </v>
      </c>
      <c r="P41" s="15"/>
      <c r="Q41" s="7"/>
      <c r="R41" s="7"/>
      <c r="S41" s="7"/>
      <c r="T41" s="7"/>
      <c r="U41" s="7"/>
    </row>
    <row r="42" spans="1:21" x14ac:dyDescent="0.2">
      <c r="A42" s="50" t="s">
        <v>35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22">
        <f t="shared" ca="1" si="2"/>
        <v>14389.6</v>
      </c>
      <c r="O42" s="22">
        <f t="shared" ca="1" si="3"/>
        <v>21584.399999999998</v>
      </c>
      <c r="P42" s="22">
        <v>35974</v>
      </c>
      <c r="Q42" s="7"/>
      <c r="R42" s="7"/>
      <c r="S42" s="7"/>
      <c r="T42" s="7"/>
      <c r="U42" s="7"/>
    </row>
    <row r="43" spans="1:21" ht="21" customHeight="1" x14ac:dyDescent="0.2">
      <c r="A43" s="52" t="s">
        <v>36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7"/>
      <c r="R43" s="7"/>
      <c r="S43" s="7"/>
      <c r="T43" s="7"/>
      <c r="U43" s="7"/>
    </row>
    <row r="44" spans="1:21" ht="102" x14ac:dyDescent="0.2">
      <c r="A44" s="11">
        <v>5</v>
      </c>
      <c r="B44" s="12" t="s">
        <v>25</v>
      </c>
      <c r="C44" s="12" t="s">
        <v>26</v>
      </c>
      <c r="D44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0,4*0,06*0,04*1,1</v>
      </c>
      <c r="E44" s="14">
        <f>IF( 1 = "","0",1)</f>
        <v>1</v>
      </c>
      <c r="F44" s="14" t="str">
        <f ca="1">IF(INDIRECT("J" &amp; ROW())="текущие цены", IF(INDIRECT("G" &amp; ROW())="", "0", "0"), IF(INDIRECT("G" &amp; ROW())="", "290.4","275000"))</f>
        <v>275000</v>
      </c>
      <c r="G44" s="14" t="s">
        <v>37</v>
      </c>
      <c r="H44" s="14"/>
      <c r="I44" s="14"/>
      <c r="J44" s="14" t="s">
        <v>12</v>
      </c>
      <c r="K44" s="14" t="s">
        <v>38</v>
      </c>
      <c r="L44" s="14">
        <v>3</v>
      </c>
      <c r="M44" s="14" t="s">
        <v>29</v>
      </c>
      <c r="N44" s="15">
        <f ca="1">IF(ISNUMBER(INDIRECT("P" &amp; ROW())), INDIRECT("P" &amp; ROW())*0.4, " ")</f>
        <v>116</v>
      </c>
      <c r="O44" s="15">
        <f ca="1">IF(ISNUMBER(INDIRECT("P" &amp; ROW())), INDIRECT("P" &amp; ROW())*0.6, " ")</f>
        <v>174</v>
      </c>
      <c r="P44" s="15">
        <f ca="1">IF(INDIRECT("J" &amp; ROW())="текущие цены", 0, 290)</f>
        <v>290</v>
      </c>
      <c r="Q44" s="7"/>
      <c r="R44" s="7"/>
      <c r="S44" s="7"/>
      <c r="T44" s="7"/>
      <c r="U44" s="7"/>
    </row>
    <row r="45" spans="1:21" ht="102" x14ac:dyDescent="0.2">
      <c r="A45" s="16">
        <v>6</v>
      </c>
      <c r="B45" s="17" t="s">
        <v>25</v>
      </c>
      <c r="C45" s="17" t="s">
        <v>30</v>
      </c>
      <c r="D45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12777 * 6 * 0,4*0,06*0,04*1,1</v>
      </c>
      <c r="E45" s="19">
        <f>IF( 12777 = "","0",12777)</f>
        <v>12777</v>
      </c>
      <c r="F45" s="19" t="str">
        <f ca="1">IF(INDIRECT("J" &amp; ROW())="текущие цены", IF(INDIRECT("G" &amp; ROW())="", "0", "0"), IF(INDIRECT("G" &amp; ROW())="", "0.01","6"))</f>
        <v>6</v>
      </c>
      <c r="G45" s="19" t="s">
        <v>37</v>
      </c>
      <c r="H45" s="19"/>
      <c r="I45" s="19"/>
      <c r="J45" s="19" t="s">
        <v>12</v>
      </c>
      <c r="K45" s="19" t="s">
        <v>38</v>
      </c>
      <c r="L45" s="19">
        <v>3</v>
      </c>
      <c r="M45" s="19" t="s">
        <v>31</v>
      </c>
      <c r="N45" s="20">
        <f ca="1">IF(ISNUMBER(INDIRECT("P" &amp; ROW())), INDIRECT("P" &amp; ROW())*0.4, " ")</f>
        <v>51.2</v>
      </c>
      <c r="O45" s="20">
        <f ca="1">IF(ISNUMBER(INDIRECT("P" &amp; ROW())), INDIRECT("P" &amp; ROW())*0.6, " ")</f>
        <v>76.8</v>
      </c>
      <c r="P45" s="20">
        <f ca="1">IF(INDIRECT("J" &amp; ROW())="текущие цены", 0, 128)</f>
        <v>128</v>
      </c>
      <c r="Q45" s="7"/>
      <c r="R45" s="7"/>
      <c r="S45" s="7"/>
      <c r="T45" s="7"/>
      <c r="U45" s="7"/>
    </row>
    <row r="46" spans="1:21" x14ac:dyDescent="0.2">
      <c r="A46" s="56" t="s">
        <v>17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15">
        <f t="shared" ref="N46:N53" ca="1" si="4">IF(ISNUMBER(INDIRECT("P" &amp; ROW())), INDIRECT("P" &amp; ROW()) * 0.4, " ")</f>
        <v>167.20000000000002</v>
      </c>
      <c r="O46" s="15">
        <f t="shared" ref="O46:O53" ca="1" si="5">IF(ISNUMBER(INDIRECT("P" &amp; ROW())), INDIRECT("P" &amp; ROW()) * 0.6, " ")</f>
        <v>250.79999999999998</v>
      </c>
      <c r="P46" s="15">
        <v>418</v>
      </c>
      <c r="Q46" s="7"/>
      <c r="R46" s="7"/>
      <c r="S46" s="7"/>
      <c r="T46" s="7"/>
      <c r="U46" s="7"/>
    </row>
    <row r="47" spans="1:21" x14ac:dyDescent="0.2">
      <c r="A47" s="58" t="s">
        <v>39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21" t="str">
        <f t="shared" ca="1" si="4"/>
        <v xml:space="preserve"> </v>
      </c>
      <c r="O47" s="21" t="str">
        <f t="shared" ca="1" si="5"/>
        <v xml:space="preserve"> </v>
      </c>
      <c r="P47" s="21"/>
      <c r="Q47" s="7"/>
      <c r="R47" s="7"/>
      <c r="S47" s="7"/>
      <c r="T47" s="7"/>
      <c r="U47" s="7"/>
    </row>
    <row r="48" spans="1:21" ht="27.95" customHeight="1" x14ac:dyDescent="0.2">
      <c r="A48" s="56" t="s">
        <v>33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15">
        <f t="shared" ca="1" si="4"/>
        <v>167.20000000000002</v>
      </c>
      <c r="O48" s="15">
        <f t="shared" ca="1" si="5"/>
        <v>250.79999999999998</v>
      </c>
      <c r="P48" s="15">
        <v>418</v>
      </c>
      <c r="Q48" s="7"/>
      <c r="R48" s="7"/>
      <c r="S48" s="7"/>
      <c r="T48" s="7"/>
      <c r="U48" s="7"/>
    </row>
    <row r="49" spans="1:21" x14ac:dyDescent="0.2">
      <c r="A49" s="56" t="s">
        <v>20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15">
        <f t="shared" ca="1" si="4"/>
        <v>167.20000000000002</v>
      </c>
      <c r="O49" s="15">
        <f t="shared" ca="1" si="5"/>
        <v>250.79999999999998</v>
      </c>
      <c r="P49" s="15">
        <v>418</v>
      </c>
      <c r="Q49" s="7"/>
      <c r="R49" s="7"/>
      <c r="S49" s="7"/>
      <c r="T49" s="7"/>
      <c r="U49" s="7"/>
    </row>
    <row r="50" spans="1:21" ht="27.95" customHeight="1" x14ac:dyDescent="0.2">
      <c r="A50" s="56" t="s">
        <v>34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15">
        <f t="shared" ca="1" si="4"/>
        <v>655.6</v>
      </c>
      <c r="O50" s="15">
        <f t="shared" ca="1" si="5"/>
        <v>983.4</v>
      </c>
      <c r="P50" s="15">
        <v>1639</v>
      </c>
      <c r="Q50" s="7"/>
      <c r="R50" s="7"/>
      <c r="S50" s="7"/>
      <c r="T50" s="7"/>
      <c r="U50" s="7"/>
    </row>
    <row r="51" spans="1:21" x14ac:dyDescent="0.2">
      <c r="A51" s="56" t="s">
        <v>22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15" t="str">
        <f t="shared" ca="1" si="4"/>
        <v xml:space="preserve"> </v>
      </c>
      <c r="O51" s="15" t="str">
        <f t="shared" ca="1" si="5"/>
        <v xml:space="preserve"> </v>
      </c>
      <c r="P51" s="15"/>
      <c r="Q51" s="7"/>
      <c r="R51" s="7"/>
      <c r="S51" s="7"/>
      <c r="T51" s="7"/>
      <c r="U51" s="7"/>
    </row>
    <row r="52" spans="1:21" x14ac:dyDescent="0.2">
      <c r="A52" s="56" t="s">
        <v>40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15">
        <f t="shared" ca="1" si="4"/>
        <v>51.2</v>
      </c>
      <c r="O52" s="15">
        <f t="shared" ca="1" si="5"/>
        <v>76.8</v>
      </c>
      <c r="P52" s="15">
        <v>128</v>
      </c>
      <c r="Q52" s="7"/>
      <c r="R52" s="7"/>
      <c r="S52" s="7"/>
      <c r="T52" s="7"/>
      <c r="U52" s="7"/>
    </row>
    <row r="53" spans="1:21" x14ac:dyDescent="0.2">
      <c r="A53" s="50" t="s">
        <v>41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22">
        <f t="shared" ca="1" si="4"/>
        <v>655.6</v>
      </c>
      <c r="O53" s="22">
        <f t="shared" ca="1" si="5"/>
        <v>983.4</v>
      </c>
      <c r="P53" s="22">
        <v>1639</v>
      </c>
      <c r="Q53" s="7"/>
      <c r="R53" s="7"/>
      <c r="S53" s="7"/>
      <c r="T53" s="7"/>
      <c r="U53" s="7"/>
    </row>
    <row r="54" spans="1:21" ht="21" customHeight="1" x14ac:dyDescent="0.2">
      <c r="A54" s="52" t="s">
        <v>42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7"/>
      <c r="R54" s="7"/>
      <c r="S54" s="7"/>
      <c r="T54" s="7"/>
      <c r="U54" s="7"/>
    </row>
    <row r="55" spans="1:21" ht="102" x14ac:dyDescent="0.2">
      <c r="A55" s="11">
        <v>7</v>
      </c>
      <c r="B55" s="12" t="s">
        <v>25</v>
      </c>
      <c r="C55" s="12" t="s">
        <v>26</v>
      </c>
      <c r="D55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0,4*0,06*0,05*1,1</v>
      </c>
      <c r="E55" s="14">
        <f>IF( 1 = "","0",1)</f>
        <v>1</v>
      </c>
      <c r="F55" s="14" t="str">
        <f ca="1">IF(INDIRECT("J" &amp; ROW())="текущие цены", IF(INDIRECT("G" &amp; ROW())="", "0", "0"), IF(INDIRECT("G" &amp; ROW())="", "363","275000"))</f>
        <v>275000</v>
      </c>
      <c r="G55" s="14" t="s">
        <v>43</v>
      </c>
      <c r="H55" s="14"/>
      <c r="I55" s="14"/>
      <c r="J55" s="14" t="s">
        <v>12</v>
      </c>
      <c r="K55" s="14" t="s">
        <v>44</v>
      </c>
      <c r="L55" s="14">
        <v>4</v>
      </c>
      <c r="M55" s="14" t="s">
        <v>29</v>
      </c>
      <c r="N55" s="15">
        <f ca="1">IF(ISNUMBER(INDIRECT("P" &amp; ROW())), INDIRECT("P" &amp; ROW())*0.4, " ")</f>
        <v>145.20000000000002</v>
      </c>
      <c r="O55" s="15">
        <f ca="1">IF(ISNUMBER(INDIRECT("P" &amp; ROW())), INDIRECT("P" &amp; ROW())*0.6, " ")</f>
        <v>217.79999999999998</v>
      </c>
      <c r="P55" s="15">
        <f ca="1">IF(INDIRECT("J" &amp; ROW())="текущие цены", 0, 363)</f>
        <v>363</v>
      </c>
      <c r="Q55" s="7"/>
      <c r="R55" s="7"/>
      <c r="S55" s="7"/>
      <c r="T55" s="7"/>
      <c r="U55" s="7"/>
    </row>
    <row r="56" spans="1:21" ht="102" x14ac:dyDescent="0.2">
      <c r="A56" s="16">
        <v>8</v>
      </c>
      <c r="B56" s="17" t="s">
        <v>25</v>
      </c>
      <c r="C56" s="17" t="s">
        <v>30</v>
      </c>
      <c r="D56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12777 * 6 * 0,4*0,06*0,05*1,1</v>
      </c>
      <c r="E56" s="19">
        <f>IF( 12777 = "","0",12777)</f>
        <v>12777</v>
      </c>
      <c r="F56" s="19" t="str">
        <f ca="1">IF(INDIRECT("J" &amp; ROW())="текущие цены", IF(INDIRECT("G" &amp; ROW())="", "0", "0"), IF(INDIRECT("G" &amp; ROW())="", "0.01","6"))</f>
        <v>6</v>
      </c>
      <c r="G56" s="19" t="s">
        <v>43</v>
      </c>
      <c r="H56" s="19"/>
      <c r="I56" s="19"/>
      <c r="J56" s="19" t="s">
        <v>12</v>
      </c>
      <c r="K56" s="19" t="s">
        <v>44</v>
      </c>
      <c r="L56" s="19">
        <v>4</v>
      </c>
      <c r="M56" s="19" t="s">
        <v>31</v>
      </c>
      <c r="N56" s="20">
        <f ca="1">IF(ISNUMBER(INDIRECT("P" &amp; ROW())), INDIRECT("P" &amp; ROW())*0.4, " ")</f>
        <v>51.2</v>
      </c>
      <c r="O56" s="20">
        <f ca="1">IF(ISNUMBER(INDIRECT("P" &amp; ROW())), INDIRECT("P" &amp; ROW())*0.6, " ")</f>
        <v>76.8</v>
      </c>
      <c r="P56" s="20">
        <f ca="1">IF(INDIRECT("J" &amp; ROW())="текущие цены", 0, 128)</f>
        <v>128</v>
      </c>
      <c r="Q56" s="7"/>
      <c r="R56" s="7"/>
      <c r="S56" s="7"/>
      <c r="T56" s="7"/>
      <c r="U56" s="7"/>
    </row>
    <row r="57" spans="1:21" x14ac:dyDescent="0.2">
      <c r="A57" s="56" t="s">
        <v>17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15">
        <f t="shared" ref="N57:N73" ca="1" si="6">IF(ISNUMBER(INDIRECT("P" &amp; ROW())), INDIRECT("P" &amp; ROW()) * 0.4, " ")</f>
        <v>196.4</v>
      </c>
      <c r="O57" s="15">
        <f t="shared" ref="O57:O73" ca="1" si="7">IF(ISNUMBER(INDIRECT("P" &amp; ROW())), INDIRECT("P" &amp; ROW()) * 0.6, " ")</f>
        <v>294.59999999999997</v>
      </c>
      <c r="P57" s="15">
        <v>491</v>
      </c>
      <c r="Q57" s="7"/>
      <c r="R57" s="7"/>
      <c r="S57" s="7"/>
      <c r="T57" s="7"/>
      <c r="U57" s="7"/>
    </row>
    <row r="58" spans="1:21" x14ac:dyDescent="0.2">
      <c r="A58" s="58" t="s">
        <v>45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21" t="str">
        <f t="shared" ca="1" si="6"/>
        <v xml:space="preserve"> </v>
      </c>
      <c r="O58" s="21" t="str">
        <f t="shared" ca="1" si="7"/>
        <v xml:space="preserve"> </v>
      </c>
      <c r="P58" s="21"/>
      <c r="Q58" s="7"/>
      <c r="R58" s="7"/>
      <c r="S58" s="7"/>
      <c r="T58" s="7"/>
      <c r="U58" s="7"/>
    </row>
    <row r="59" spans="1:21" ht="27.95" customHeight="1" x14ac:dyDescent="0.2">
      <c r="A59" s="56" t="s">
        <v>33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15">
        <f t="shared" ca="1" si="6"/>
        <v>196.4</v>
      </c>
      <c r="O59" s="15">
        <f t="shared" ca="1" si="7"/>
        <v>294.59999999999997</v>
      </c>
      <c r="P59" s="15">
        <v>491</v>
      </c>
      <c r="Q59" s="7"/>
      <c r="R59" s="7"/>
      <c r="S59" s="7"/>
      <c r="T59" s="7"/>
      <c r="U59" s="7"/>
    </row>
    <row r="60" spans="1:21" x14ac:dyDescent="0.2">
      <c r="A60" s="56" t="s">
        <v>20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15">
        <f t="shared" ca="1" si="6"/>
        <v>196.4</v>
      </c>
      <c r="O60" s="15">
        <f t="shared" ca="1" si="7"/>
        <v>294.59999999999997</v>
      </c>
      <c r="P60" s="15">
        <v>491</v>
      </c>
      <c r="Q60" s="7"/>
      <c r="R60" s="7"/>
      <c r="S60" s="7"/>
      <c r="T60" s="7"/>
      <c r="U60" s="7"/>
    </row>
    <row r="61" spans="1:21" ht="27.95" customHeight="1" x14ac:dyDescent="0.2">
      <c r="A61" s="56" t="s">
        <v>34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15">
        <f t="shared" ca="1" si="6"/>
        <v>770</v>
      </c>
      <c r="O61" s="15">
        <f t="shared" ca="1" si="7"/>
        <v>1155</v>
      </c>
      <c r="P61" s="15">
        <v>1925</v>
      </c>
      <c r="Q61" s="7"/>
      <c r="R61" s="7"/>
      <c r="S61" s="7"/>
      <c r="T61" s="7"/>
      <c r="U61" s="7"/>
    </row>
    <row r="62" spans="1:21" x14ac:dyDescent="0.2">
      <c r="A62" s="56" t="s">
        <v>22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15" t="str">
        <f t="shared" ca="1" si="6"/>
        <v xml:space="preserve"> </v>
      </c>
      <c r="O62" s="15" t="str">
        <f t="shared" ca="1" si="7"/>
        <v xml:space="preserve"> </v>
      </c>
      <c r="P62" s="15"/>
      <c r="Q62" s="7"/>
      <c r="R62" s="7"/>
      <c r="S62" s="7"/>
      <c r="T62" s="7"/>
      <c r="U62" s="7"/>
    </row>
    <row r="63" spans="1:21" x14ac:dyDescent="0.2">
      <c r="A63" s="56" t="s">
        <v>40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15">
        <f t="shared" ca="1" si="6"/>
        <v>51.2</v>
      </c>
      <c r="O63" s="15">
        <f t="shared" ca="1" si="7"/>
        <v>76.8</v>
      </c>
      <c r="P63" s="15">
        <v>128</v>
      </c>
      <c r="Q63" s="7"/>
      <c r="R63" s="7"/>
      <c r="S63" s="7"/>
      <c r="T63" s="7"/>
      <c r="U63" s="7"/>
    </row>
    <row r="64" spans="1:21" x14ac:dyDescent="0.2">
      <c r="A64" s="50" t="s">
        <v>46</v>
      </c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22">
        <f t="shared" ca="1" si="6"/>
        <v>770</v>
      </c>
      <c r="O64" s="22">
        <f t="shared" ca="1" si="7"/>
        <v>1155</v>
      </c>
      <c r="P64" s="22">
        <v>1925</v>
      </c>
      <c r="Q64" s="7"/>
      <c r="R64" s="7"/>
      <c r="S64" s="7"/>
      <c r="T64" s="7"/>
      <c r="U64" s="7"/>
    </row>
    <row r="65" spans="1:27" x14ac:dyDescent="0.2">
      <c r="A65" s="70" t="s">
        <v>47</v>
      </c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23">
        <f t="shared" ca="1" si="6"/>
        <v>4290.4000000000005</v>
      </c>
      <c r="O65" s="23">
        <f t="shared" ca="1" si="7"/>
        <v>6435.5999999999995</v>
      </c>
      <c r="P65" s="23">
        <v>10726</v>
      </c>
      <c r="Q65" s="7"/>
      <c r="R65" s="7"/>
      <c r="S65" s="7"/>
      <c r="T65" s="7"/>
      <c r="U65" s="7"/>
    </row>
    <row r="66" spans="1:27" x14ac:dyDescent="0.2">
      <c r="A66" s="71" t="s">
        <v>48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24" t="str">
        <f t="shared" ca="1" si="6"/>
        <v xml:space="preserve"> </v>
      </c>
      <c r="O66" s="24" t="str">
        <f t="shared" ca="1" si="7"/>
        <v xml:space="preserve"> </v>
      </c>
      <c r="P66" s="24"/>
      <c r="Q66" s="7"/>
      <c r="R66" s="7"/>
      <c r="S66" s="7"/>
      <c r="T66" s="7"/>
      <c r="U66" s="7"/>
    </row>
    <row r="67" spans="1:27" ht="27.95" customHeight="1" x14ac:dyDescent="0.2">
      <c r="A67" s="70" t="s">
        <v>49</v>
      </c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23">
        <f t="shared" ca="1" si="6"/>
        <v>1006</v>
      </c>
      <c r="O67" s="23">
        <f t="shared" ca="1" si="7"/>
        <v>1509</v>
      </c>
      <c r="P67" s="23">
        <v>2515</v>
      </c>
      <c r="Q67" s="7"/>
      <c r="R67" s="7"/>
      <c r="S67" s="7"/>
      <c r="T67" s="7"/>
      <c r="U67" s="7"/>
    </row>
    <row r="68" spans="1:27" ht="27.95" customHeight="1" x14ac:dyDescent="0.2">
      <c r="A68" s="70" t="s">
        <v>50</v>
      </c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23">
        <f t="shared" ca="1" si="6"/>
        <v>15814.800000000001</v>
      </c>
      <c r="O68" s="23">
        <f t="shared" ca="1" si="7"/>
        <v>23722.2</v>
      </c>
      <c r="P68" s="23">
        <v>39537</v>
      </c>
      <c r="Q68" s="7"/>
      <c r="R68" s="7"/>
      <c r="S68" s="7"/>
      <c r="T68" s="7"/>
      <c r="U68" s="7"/>
    </row>
    <row r="69" spans="1:27" x14ac:dyDescent="0.2">
      <c r="A69" s="70" t="s">
        <v>20</v>
      </c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23">
        <f t="shared" ca="1" si="6"/>
        <v>16820.8</v>
      </c>
      <c r="O69" s="23">
        <f t="shared" ca="1" si="7"/>
        <v>25231.200000000001</v>
      </c>
      <c r="P69" s="23">
        <v>42052</v>
      </c>
      <c r="Q69" s="7"/>
      <c r="R69" s="7"/>
      <c r="S69" s="7"/>
      <c r="T69" s="7"/>
      <c r="U69" s="7"/>
    </row>
    <row r="70" spans="1:27" x14ac:dyDescent="0.2">
      <c r="A70" s="70" t="s">
        <v>22</v>
      </c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23" t="str">
        <f t="shared" ca="1" si="6"/>
        <v xml:space="preserve"> </v>
      </c>
      <c r="O70" s="23" t="str">
        <f t="shared" ca="1" si="7"/>
        <v xml:space="preserve"> </v>
      </c>
      <c r="P70" s="23"/>
      <c r="Q70" s="7"/>
      <c r="R70" s="7"/>
      <c r="S70" s="7"/>
      <c r="T70" s="7"/>
      <c r="U70" s="7"/>
    </row>
    <row r="71" spans="1:27" x14ac:dyDescent="0.2">
      <c r="A71" s="70" t="s">
        <v>40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23">
        <f t="shared" ca="1" si="6"/>
        <v>102.4</v>
      </c>
      <c r="O71" s="23">
        <f t="shared" ca="1" si="7"/>
        <v>153.6</v>
      </c>
      <c r="P71" s="23">
        <v>256</v>
      </c>
      <c r="Q71" s="7"/>
      <c r="R71" s="7"/>
      <c r="S71" s="7"/>
      <c r="T71" s="7"/>
      <c r="U71" s="7"/>
    </row>
    <row r="72" spans="1:27" x14ac:dyDescent="0.2">
      <c r="A72" s="70" t="s">
        <v>51</v>
      </c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23">
        <f t="shared" ca="1" si="6"/>
        <v>3027.7440000000001</v>
      </c>
      <c r="O72" s="23">
        <f t="shared" ca="1" si="7"/>
        <v>4541.616</v>
      </c>
      <c r="P72" s="23">
        <v>7569.36</v>
      </c>
      <c r="Q72" s="7"/>
      <c r="R72" s="7"/>
      <c r="S72" s="7"/>
      <c r="T72" s="7"/>
      <c r="U72" s="7"/>
    </row>
    <row r="73" spans="1:27" x14ac:dyDescent="0.2">
      <c r="A73" s="71" t="s">
        <v>52</v>
      </c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24">
        <f t="shared" ca="1" si="6"/>
        <v>19848.544000000002</v>
      </c>
      <c r="O73" s="24">
        <f t="shared" ca="1" si="7"/>
        <v>29772.815999999999</v>
      </c>
      <c r="P73" s="24">
        <v>49621.36</v>
      </c>
      <c r="Q73" s="7"/>
      <c r="R73" s="7"/>
      <c r="S73" s="7"/>
      <c r="T73" s="7"/>
      <c r="U73" s="7"/>
    </row>
    <row r="74" spans="1:2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8"/>
      <c r="R74" s="8"/>
      <c r="S74" s="8"/>
      <c r="T74" s="8"/>
      <c r="U74" s="8"/>
    </row>
    <row r="75" spans="1:27" x14ac:dyDescent="0.2">
      <c r="A75" s="2"/>
      <c r="B75" s="2"/>
      <c r="C75" s="2"/>
      <c r="D75" s="2"/>
      <c r="E75" s="2"/>
      <c r="F75" s="2"/>
      <c r="G75" s="2"/>
      <c r="H75" s="2"/>
      <c r="I75" s="8"/>
      <c r="J75" s="8"/>
      <c r="K75" s="8"/>
      <c r="L75" s="8"/>
      <c r="M75" s="8"/>
      <c r="S75" s="9"/>
      <c r="AA75" s="1"/>
    </row>
    <row r="76" spans="1:27" s="35" customFormat="1" x14ac:dyDescent="0.2">
      <c r="A76" s="72" t="s">
        <v>54</v>
      </c>
      <c r="B76" s="73"/>
      <c r="C76" s="73"/>
      <c r="D76" s="73"/>
      <c r="E76" s="73"/>
      <c r="F76" s="73"/>
      <c r="G76" s="73"/>
      <c r="H76" s="34"/>
      <c r="S76" s="36"/>
    </row>
    <row r="77" spans="1:27" s="35" customFormat="1" x14ac:dyDescent="0.2">
      <c r="A77" s="74" t="s">
        <v>55</v>
      </c>
      <c r="B77" s="73"/>
      <c r="C77" s="73"/>
      <c r="D77" s="73"/>
      <c r="E77" s="73"/>
      <c r="F77" s="73"/>
      <c r="G77" s="73"/>
      <c r="H77" s="34"/>
      <c r="S77" s="36"/>
    </row>
    <row r="78" spans="1:27" s="35" customFormat="1" x14ac:dyDescent="0.2">
      <c r="A78" s="37"/>
      <c r="B78" s="38"/>
      <c r="C78" s="37"/>
      <c r="D78" s="37"/>
      <c r="E78" s="39"/>
      <c r="F78" s="39"/>
      <c r="G78" s="40"/>
      <c r="H78" s="34"/>
      <c r="S78" s="36"/>
    </row>
    <row r="79" spans="1:27" s="35" customFormat="1" x14ac:dyDescent="0.2">
      <c r="A79" s="72" t="s">
        <v>56</v>
      </c>
      <c r="B79" s="72"/>
      <c r="C79" s="72"/>
      <c r="D79" s="72"/>
      <c r="E79" s="72"/>
      <c r="F79" s="72"/>
      <c r="G79" s="72"/>
      <c r="H79" s="34"/>
      <c r="S79" s="36"/>
    </row>
    <row r="80" spans="1:27" s="35" customFormat="1" x14ac:dyDescent="0.2">
      <c r="A80" s="74" t="s">
        <v>55</v>
      </c>
      <c r="B80" s="74"/>
      <c r="C80" s="74"/>
      <c r="D80" s="74"/>
      <c r="E80" s="74"/>
      <c r="F80" s="74"/>
      <c r="G80" s="74"/>
      <c r="H80" s="34"/>
      <c r="S80" s="36"/>
    </row>
    <row r="81" spans="19:19" s="41" customFormat="1" x14ac:dyDescent="0.2">
      <c r="S81" s="42"/>
    </row>
  </sheetData>
  <mergeCells count="58">
    <mergeCell ref="A76:G76"/>
    <mergeCell ref="A77:G77"/>
    <mergeCell ref="A79:G79"/>
    <mergeCell ref="A80:G80"/>
    <mergeCell ref="K20:K21"/>
    <mergeCell ref="A49:M49"/>
    <mergeCell ref="A36:M36"/>
    <mergeCell ref="A37:M37"/>
    <mergeCell ref="A38:M38"/>
    <mergeCell ref="A39:M39"/>
    <mergeCell ref="A40:M40"/>
    <mergeCell ref="A41:M41"/>
    <mergeCell ref="A28:M28"/>
    <mergeCell ref="A29:M29"/>
    <mergeCell ref="A30:M30"/>
    <mergeCell ref="A31:M31"/>
    <mergeCell ref="A57:M57"/>
    <mergeCell ref="A42:M42"/>
    <mergeCell ref="A43:P43"/>
    <mergeCell ref="A46:M46"/>
    <mergeCell ref="A47:M47"/>
    <mergeCell ref="A48:M48"/>
    <mergeCell ref="A70:M70"/>
    <mergeCell ref="A71:M71"/>
    <mergeCell ref="A72:M72"/>
    <mergeCell ref="A73:M73"/>
    <mergeCell ref="A65:M65"/>
    <mergeCell ref="A66:M66"/>
    <mergeCell ref="A67:M67"/>
    <mergeCell ref="A68:M68"/>
    <mergeCell ref="A69:M69"/>
    <mergeCell ref="A10:F10"/>
    <mergeCell ref="A11:F11"/>
    <mergeCell ref="A14:B14"/>
    <mergeCell ref="A15:B15"/>
    <mergeCell ref="A64:M64"/>
    <mergeCell ref="A58:M58"/>
    <mergeCell ref="A59:M59"/>
    <mergeCell ref="A60:M60"/>
    <mergeCell ref="A61:M61"/>
    <mergeCell ref="A62:M62"/>
    <mergeCell ref="A63:M63"/>
    <mergeCell ref="A50:M50"/>
    <mergeCell ref="A51:M51"/>
    <mergeCell ref="A52:M52"/>
    <mergeCell ref="A53:M53"/>
    <mergeCell ref="A54:P54"/>
    <mergeCell ref="A32:M32"/>
    <mergeCell ref="A33:P33"/>
    <mergeCell ref="A20:A21"/>
    <mergeCell ref="B20:B21"/>
    <mergeCell ref="A23:P23"/>
    <mergeCell ref="A26:M26"/>
    <mergeCell ref="A27:M27"/>
    <mergeCell ref="N20:P21"/>
    <mergeCell ref="C20:C21"/>
    <mergeCell ref="D20:D21"/>
    <mergeCell ref="M20:M21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73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Чередеева Наталья Артуровна</dc:creator>
  <dc:description>17.05.2010</dc:description>
  <cp:lastModifiedBy>Сорокина Екатерина Сергеевна</cp:lastModifiedBy>
  <cp:lastPrinted>2017-02-21T01:23:53Z</cp:lastPrinted>
  <dcterms:created xsi:type="dcterms:W3CDTF">2007-02-21T08:42:24Z</dcterms:created>
  <dcterms:modified xsi:type="dcterms:W3CDTF">2017-02-21T01:23:56Z</dcterms:modified>
</cp:coreProperties>
</file>