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данные'!$19:$19</definedName>
    <definedName name="_xlnm.Print_Area" localSheetId="0">'Мои данные'!$A$1:$P$85</definedName>
  </definedNames>
  <calcPr calcId="152511"/>
</workbook>
</file>

<file path=xl/calcChain.xml><?xml version="1.0" encoding="utf-8"?>
<calcChain xmlns="http://schemas.openxmlformats.org/spreadsheetml/2006/main">
  <c r="E60" i="1" l="1"/>
  <c r="E61" i="1"/>
  <c r="E49" i="1"/>
  <c r="E50" i="1"/>
  <c r="E39" i="1"/>
  <c r="E40" i="1"/>
  <c r="E30" i="1"/>
  <c r="E21" i="1"/>
  <c r="A12" i="2"/>
  <c r="N74" i="1"/>
  <c r="O76" i="1"/>
  <c r="N64" i="1"/>
  <c r="P60" i="1"/>
  <c r="N58" i="1"/>
  <c r="N44" i="1"/>
  <c r="N34" i="1"/>
  <c r="N27" i="1"/>
  <c r="O78" i="1"/>
  <c r="N66" i="1"/>
  <c r="F60" i="1"/>
  <c r="O52" i="1"/>
  <c r="N46" i="1"/>
  <c r="O35" i="1"/>
  <c r="O25" i="1"/>
  <c r="N72" i="1"/>
  <c r="O55" i="1"/>
  <c r="O44" i="1"/>
  <c r="O72" i="1"/>
  <c r="N78" i="1"/>
  <c r="O69" i="1"/>
  <c r="O54" i="1"/>
  <c r="O47" i="1"/>
  <c r="N35" i="1"/>
  <c r="N24" i="1"/>
  <c r="N63" i="1"/>
  <c r="N41" i="1"/>
  <c r="O34" i="1"/>
  <c r="D60" i="1"/>
  <c r="O64" i="1"/>
  <c r="P61" i="1"/>
  <c r="O61" i="1" s="1"/>
  <c r="O58" i="1"/>
  <c r="O46" i="1"/>
  <c r="O36" i="1"/>
  <c r="F21" i="1"/>
  <c r="O66" i="1"/>
  <c r="N51" i="1"/>
  <c r="F40" i="1"/>
  <c r="O28" i="1"/>
  <c r="O62" i="1"/>
  <c r="N32" i="1"/>
  <c r="N68" i="1"/>
  <c r="P49" i="1"/>
  <c r="O37" i="1"/>
  <c r="O74" i="1"/>
  <c r="F61" i="1"/>
  <c r="N26" i="1"/>
  <c r="O60" i="1"/>
  <c r="N69" i="1"/>
  <c r="D40" i="1"/>
  <c r="N62" i="1"/>
  <c r="P21" i="1"/>
  <c r="N21" i="1" s="1"/>
  <c r="O49" i="1"/>
  <c r="N75" i="1"/>
  <c r="N77" i="1"/>
  <c r="F50" i="1"/>
  <c r="N36" i="1"/>
  <c r="O56" i="1"/>
  <c r="N71" i="1"/>
  <c r="N53" i="1"/>
  <c r="O42" i="1"/>
  <c r="O22" i="1"/>
  <c r="O41" i="1"/>
  <c r="N49" i="1"/>
  <c r="N70" i="1"/>
  <c r="P30" i="1"/>
  <c r="N56" i="1"/>
  <c r="D21" i="1"/>
  <c r="O75" i="1"/>
  <c r="N65" i="1"/>
  <c r="N57" i="1"/>
  <c r="N43" i="1"/>
  <c r="N31" i="1"/>
  <c r="N28" i="1"/>
  <c r="N61" i="1"/>
  <c r="O77" i="1"/>
  <c r="N67" i="1"/>
  <c r="O51" i="1"/>
  <c r="N45" i="1"/>
  <c r="F39" i="1"/>
  <c r="N37" i="1"/>
  <c r="O23" i="1"/>
  <c r="O63" i="1"/>
  <c r="F49" i="1"/>
  <c r="D49" i="1" s="1"/>
  <c r="F30" i="1"/>
  <c r="O71" i="1"/>
  <c r="O68" i="1"/>
  <c r="O53" i="1"/>
  <c r="P50" i="1"/>
  <c r="P40" i="1"/>
  <c r="N40" i="1" s="1"/>
  <c r="O32" i="1"/>
  <c r="N23" i="1"/>
  <c r="O73" i="1"/>
  <c r="N55" i="1"/>
  <c r="P39" i="1"/>
  <c r="N39" i="1" s="1"/>
  <c r="O24" i="1"/>
  <c r="O40" i="1"/>
  <c r="O39" i="1"/>
  <c r="D39" i="1"/>
  <c r="D30" i="1"/>
  <c r="O65" i="1"/>
  <c r="O57" i="1"/>
  <c r="O43" i="1"/>
  <c r="O33" i="1"/>
  <c r="O26" i="1"/>
  <c r="O70" i="1"/>
  <c r="N76" i="1"/>
  <c r="O67" i="1"/>
  <c r="N52" i="1"/>
  <c r="O45" i="1"/>
  <c r="N33" i="1"/>
  <c r="N22" i="1"/>
  <c r="N73" i="1"/>
  <c r="N60" i="1"/>
  <c r="N42" i="1"/>
  <c r="N25" i="1"/>
  <c r="N54" i="1"/>
  <c r="N47" i="1"/>
  <c r="O27" i="1"/>
  <c r="O31" i="1"/>
  <c r="O21" i="1"/>
  <c r="O30" i="1"/>
  <c r="N30" i="1"/>
  <c r="N50" i="1"/>
  <c r="O50" i="1"/>
  <c r="D50" i="1"/>
  <c r="D61" i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YuKazaeva</author>
  </authors>
  <commentLis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1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1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1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7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7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7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7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8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85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sharedStrings.xml><?xml version="1.0" encoding="utf-8"?>
<sst xmlns="http://schemas.openxmlformats.org/spreadsheetml/2006/main" count="130" uniqueCount="82">
  <si>
    <t>№ пп</t>
  </si>
  <si>
    <t>на проектные (изыскательские)  работы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</si>
  <si>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</si>
  <si>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</si>
  <si>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</si>
  <si>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</si>
  <si>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</si>
  <si>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</t>
  </si>
  <si>
    <t>Обмерные работы для многоэтажных зданий II категории сложности, категория сложности работ 2, высота здания до 16 м</t>
  </si>
  <si>
    <t>СБЦ99-2-2-2-11
"Обмерные работы и обследования зданий (1998г.)"</t>
  </si>
  <si>
    <t>1,1*0,75*0,1177</t>
  </si>
  <si>
    <t>12538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</si>
  <si>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</si>
  <si>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ПЗ=0,1177)</t>
  </si>
  <si>
    <t>100 м3 строительного объема здания</t>
  </si>
  <si>
    <t>Итого прямые затраты по разделу в ценах 2001г.</t>
  </si>
  <si>
    <t>Итоги по разделу 1 Обмерные работы :</t>
  </si>
  <si>
    <t xml:space="preserve">  Проектные работы: Обмерные работы и обследования зданий (1998)</t>
  </si>
  <si>
    <t xml:space="preserve">  Итого</t>
  </si>
  <si>
    <t xml:space="preserve">  Всего с учетом "Обмерные и инженерное обследование (приложение 3 к письму Минстроя Росси от 03.06.2016 №17269-ХМ/09) СМР=30,17"</t>
  </si>
  <si>
    <t xml:space="preserve">    Справочно, в ценах 2001г.:</t>
  </si>
  <si>
    <t xml:space="preserve">  Итого по разделу 1 Обмерные работы</t>
  </si>
  <si>
    <t>Раздел 2. Инженерные обследования</t>
  </si>
  <si>
    <t>Инженерные обследования строительных конструкций многоэтажных зданий II категории сложности, категория сложности работ 2, высота здания до 16 м</t>
  </si>
  <si>
    <t>СБЦ99-4-2-2-11
"Обмерные работы и обследования зданий (1998г.)"</t>
  </si>
  <si>
    <t>1,1*0,034</t>
  </si>
  <si>
    <t>(11 Сейсмичность 7 баллов ПЗ=1,1;
3,4%-кровля (таблица 9) ПЗ=0,034 (ОЗП=0,034; ЭМ=0,034 к расх.; ЗПМ=0,034; МАТ=0,034 к расх.; ТЗ=0,034; ТЗМ=0,034))</t>
  </si>
  <si>
    <t>Итоги по разделу 2 Инженерные обследования :</t>
  </si>
  <si>
    <t xml:space="preserve">  Итого по разделу 2 Инженерные обследования</t>
  </si>
  <si>
    <t>Раздел 3.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</si>
  <si>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</si>
  <si>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</si>
  <si>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0,021*1,1</t>
  </si>
  <si>
    <t>(Таб.12 п.7 Ремонт (замена) кровли и ограждающих конструкций: здания каркасные многоэтажные - 2,1% ПЗ=0,021;
Таб.11 п.4 Сейсмичность 7 баллов ПЗ=1,1)</t>
  </si>
  <si>
    <t>объект</t>
  </si>
  <si>
    <t>СБЦП05-1-1-5-Б
/Таблица: СБЦП05-1-1-5 параметр: Б/ "Кап. ремонт зданий и сооружений жилищно-гражд. назн. (2012 г.)"</t>
  </si>
  <si>
    <t>1,1*0,021</t>
  </si>
  <si>
    <t>(Таб.11 п.4 Сейсмичность 7 баллов ПЗ=1,1;
Таб.12 п.7 Ремонт (замена) кровли и ограждающих конструкций: здания каркасные многоэтажные - 2,1% ПЗ=0,021)</t>
  </si>
  <si>
    <t>м3</t>
  </si>
  <si>
    <t>Итоги по разделу 3 Проектные работы :</t>
  </si>
  <si>
    <t xml:space="preserve">  Проектные работы: Капитальный ремонт зданий и сооружений ж/г назначения (2012)</t>
  </si>
  <si>
    <t xml:space="preserve">  Всего с учетом "Проектные работы (приложение 3 к письму Минстроя Росси от  03.06.2016 №17269-ХМ/09) СМР=3,92"</t>
  </si>
  <si>
    <t xml:space="preserve">  Итого по разделу 3 Проектные работы</t>
  </si>
  <si>
    <t>Раздел 4. ПОС</t>
  </si>
  <si>
    <t>1,1*0,021*0,04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</si>
  <si>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п.18 Проект организации строительства (ПОС): здания каркасные многоэтажные - 4,0% ПЗ=0,04)</t>
  </si>
  <si>
    <t>Итоги по разделу 4 ПОС :</t>
  </si>
  <si>
    <t xml:space="preserve">      Машины и механизмы</t>
  </si>
  <si>
    <t xml:space="preserve">  Итого по разделу 4 ПОС</t>
  </si>
  <si>
    <t>Раздел 5. Сметная документация</t>
  </si>
  <si>
    <t>1,1*0,021*0,05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</si>
  <si>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бескаркасные многоэтажные - 5,0% ПЗ=0,05)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</si>
  <si>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каркасные многоэтажные - 5,0% ПЗ=0,05)</t>
  </si>
  <si>
    <t>Итоги по разделу 5 Сметная документация :</t>
  </si>
  <si>
    <t xml:space="preserve">  Итого по разделу 5 Сметная документация</t>
  </si>
  <si>
    <t>Итого прямые затраты по смете в ценах 2001г.</t>
  </si>
  <si>
    <t>Итоги по смете:</t>
  </si>
  <si>
    <t xml:space="preserve">  Итого Поз. 5-6 "Обмерные и инженерное обследование (приложение 3 к письму Минстроя Росси от 03.06.2016 №17269-ХМ/09) СМР=30,17"</t>
  </si>
  <si>
    <t xml:space="preserve">  Итого Поз. 3-4, 9-12 "Проектные работы (приложение 3 к письму Минстроя Росси от  03.06.2016 №17269-ХМ/09) СМР=3,92"</t>
  </si>
  <si>
    <t xml:space="preserve">  НДС 18%</t>
  </si>
  <si>
    <t xml:space="preserve">  ВСЕГО по смете</t>
  </si>
  <si>
    <t>Обоснование</t>
  </si>
  <si>
    <t>Единица измерения</t>
  </si>
  <si>
    <t>Год постройки                    1989</t>
  </si>
  <si>
    <t>Объем здания, м3               12538</t>
  </si>
  <si>
    <t>Здание жилое                     5 этажей    4 подъезда</t>
  </si>
  <si>
    <r>
      <t xml:space="preserve">Составил: </t>
    </r>
    <r>
      <rPr>
        <u/>
        <sz val="9"/>
        <rFont val="Times New Roman"/>
        <family val="1"/>
        <charset val="204"/>
      </rPr>
      <t>главный специалист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________/Н.А.Чередеева</t>
    </r>
  </si>
  <si>
    <t>(должность, подпись, расшифровка)</t>
  </si>
  <si>
    <r>
      <t>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_____________/Е.С. Сорокина</t>
    </r>
  </si>
  <si>
    <t>1</t>
  </si>
  <si>
    <t>2</t>
  </si>
  <si>
    <t>5</t>
  </si>
  <si>
    <t>6</t>
  </si>
  <si>
    <t>7</t>
  </si>
  <si>
    <t>8</t>
  </si>
  <si>
    <t xml:space="preserve">                                                  УТВЕРЖДАЮ:</t>
  </si>
  <si>
    <t xml:space="preserve">                                                  Директор НО "Хабаровский краевой фонд капитального ремонта"</t>
  </si>
  <si>
    <t xml:space="preserve">                                                   _____________________А. В. Сидорова</t>
  </si>
  <si>
    <t xml:space="preserve">                                                   "___"______________2017 год</t>
  </si>
  <si>
    <t>Наименование  объекта     5-  этажный жилой дом по адресу: Хабаровский край, п. Солнечный, ул. Геологов, д. 24 А</t>
  </si>
  <si>
    <t>Вид проектных или изыскательских работ:   На разработку проектной  документации на капитальный ремонт крыши по адресу: Хабаровский край, п. Солнечный, ул. Геологов, д. 16</t>
  </si>
  <si>
    <t>Наименование организации заказчика: НО "Хабаровский краевой 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</si>
</sst>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2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0" xfId="2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21" applyFont="1" applyBorder="1" applyAlignment="1">
      <alignment horizontal="left" vertical="top" wrapText="1"/>
    </xf>
    <xf numFmtId="0" fontId="9" fillId="0" borderId="0" xfId="0" applyFont="1"/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5" fillId="0" borderId="0" xfId="0" applyFont="1" applyAlignment="1"/>
    <xf numFmtId="0" fontId="19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wrapText="1"/>
    </xf>
    <xf numFmtId="0" fontId="14" fillId="0" borderId="0" xfId="0" applyFont="1" applyAlignment="1">
      <alignment vertical="top"/>
    </xf>
    <xf numFmtId="0" fontId="13" fillId="0" borderId="0" xfId="21" applyFo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17</xdr:row>
          <xdr:rowOff>895350</xdr:rowOff>
        </xdr:from>
        <xdr:to>
          <xdr:col>1</xdr:col>
          <xdr:colOff>1152525</xdr:colOff>
          <xdr:row>17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86"/>
  <sheetViews>
    <sheetView showGridLines="0" tabSelected="1" topLeftCell="A67" zoomScale="120" zoomScaleNormal="120" workbookViewId="0">
      <selection activeCell="A16" sqref="A16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9.28515625" style="1" customWidth="1"/>
    <col min="5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27" s="44" customFormat="1" x14ac:dyDescent="0.2">
      <c r="A1" s="26"/>
      <c r="B1" s="25"/>
      <c r="C1" s="25"/>
      <c r="D1" s="43" t="s">
        <v>75</v>
      </c>
      <c r="E1" s="43"/>
      <c r="F1" s="43"/>
      <c r="G1" s="43"/>
      <c r="H1" s="43"/>
      <c r="I1" s="43"/>
      <c r="J1" s="28"/>
      <c r="S1" s="45"/>
    </row>
    <row r="2" spans="1:27" s="44" customFormat="1" x14ac:dyDescent="0.2">
      <c r="A2" s="26"/>
      <c r="B2" s="25"/>
      <c r="C2" s="25"/>
      <c r="D2" s="46" t="s">
        <v>76</v>
      </c>
      <c r="E2" s="46"/>
      <c r="F2" s="46"/>
      <c r="G2" s="46"/>
      <c r="H2" s="46"/>
      <c r="I2" s="46"/>
      <c r="S2" s="45"/>
    </row>
    <row r="3" spans="1:27" s="44" customFormat="1" x14ac:dyDescent="0.2">
      <c r="A3" s="26"/>
      <c r="B3" s="25"/>
      <c r="C3" s="25"/>
      <c r="D3" s="46" t="s">
        <v>77</v>
      </c>
      <c r="E3" s="46"/>
      <c r="F3" s="46"/>
      <c r="G3" s="46"/>
      <c r="H3" s="46"/>
      <c r="I3" s="46"/>
      <c r="S3" s="45"/>
    </row>
    <row r="4" spans="1:27" s="44" customFormat="1" x14ac:dyDescent="0.2">
      <c r="A4" s="26"/>
      <c r="B4" s="25"/>
      <c r="C4" s="25"/>
      <c r="D4" s="28" t="s">
        <v>78</v>
      </c>
      <c r="E4" s="28"/>
      <c r="F4" s="28"/>
      <c r="G4" s="28"/>
      <c r="H4" s="28"/>
      <c r="I4" s="28"/>
      <c r="S4" s="45"/>
    </row>
    <row r="5" spans="1:27" x14ac:dyDescent="0.2">
      <c r="A5" s="27"/>
      <c r="B5" s="27"/>
      <c r="C5" s="27"/>
      <c r="D5" s="27"/>
      <c r="E5" s="25"/>
      <c r="F5" s="25"/>
      <c r="G5" s="25"/>
      <c r="H5" s="25"/>
      <c r="K5" s="25"/>
      <c r="L5" s="25"/>
      <c r="M5" s="25"/>
      <c r="S5" s="9"/>
      <c r="AA5" s="1"/>
    </row>
    <row r="6" spans="1:27" x14ac:dyDescent="0.2">
      <c r="A6" s="27"/>
      <c r="B6" s="27"/>
      <c r="C6" s="27"/>
      <c r="D6" s="27"/>
      <c r="E6" s="28"/>
      <c r="F6" s="28"/>
      <c r="G6" s="28"/>
      <c r="H6" s="28"/>
      <c r="I6" s="28"/>
      <c r="J6" s="28"/>
      <c r="S6" s="9"/>
      <c r="AA6" s="1"/>
    </row>
    <row r="7" spans="1:27" x14ac:dyDescent="0.2">
      <c r="A7" s="47" t="s">
        <v>2</v>
      </c>
      <c r="B7" s="47"/>
      <c r="C7" s="47"/>
      <c r="D7" s="47"/>
      <c r="E7" s="47"/>
      <c r="F7" s="47"/>
      <c r="G7" s="25"/>
      <c r="H7" s="25"/>
      <c r="S7" s="9"/>
      <c r="AA7" s="1"/>
    </row>
    <row r="8" spans="1:27" x14ac:dyDescent="0.2">
      <c r="A8" s="67" t="s">
        <v>1</v>
      </c>
      <c r="B8" s="67"/>
      <c r="C8" s="67"/>
      <c r="D8" s="67"/>
      <c r="E8" s="67"/>
      <c r="F8" s="67"/>
      <c r="G8" s="25"/>
      <c r="H8" s="25"/>
      <c r="S8" s="9"/>
      <c r="AA8" s="1"/>
    </row>
    <row r="9" spans="1:27" x14ac:dyDescent="0.2">
      <c r="A9" s="25"/>
      <c r="B9" s="25"/>
      <c r="C9" s="25"/>
      <c r="D9" s="25"/>
      <c r="E9" s="25"/>
      <c r="F9" s="25"/>
      <c r="G9" s="25"/>
      <c r="H9" s="25"/>
      <c r="S9" s="9"/>
      <c r="AA9" s="1"/>
    </row>
    <row r="10" spans="1:27" s="29" customFormat="1" x14ac:dyDescent="0.2">
      <c r="A10" s="26" t="s">
        <v>79</v>
      </c>
      <c r="B10" s="26"/>
      <c r="C10" s="26"/>
      <c r="D10" s="26"/>
      <c r="E10" s="26"/>
      <c r="F10" s="26"/>
      <c r="G10" s="26"/>
      <c r="H10" s="26"/>
    </row>
    <row r="11" spans="1:27" x14ac:dyDescent="0.2">
      <c r="A11" s="68" t="s">
        <v>63</v>
      </c>
      <c r="B11" s="68"/>
      <c r="C11" s="30"/>
      <c r="D11" s="31"/>
      <c r="E11" s="25"/>
      <c r="F11" s="25"/>
      <c r="G11" s="25"/>
      <c r="H11" s="25"/>
      <c r="S11" s="9"/>
      <c r="AA11" s="1"/>
    </row>
    <row r="12" spans="1:27" x14ac:dyDescent="0.2">
      <c r="A12" s="69" t="s">
        <v>64</v>
      </c>
      <c r="B12" s="69"/>
      <c r="C12" s="30"/>
      <c r="D12" s="31"/>
      <c r="E12" s="25"/>
      <c r="F12" s="25"/>
      <c r="G12" s="25"/>
      <c r="H12" s="25"/>
      <c r="S12" s="9"/>
      <c r="AA12" s="1"/>
    </row>
    <row r="13" spans="1:27" x14ac:dyDescent="0.2">
      <c r="A13" s="32" t="s">
        <v>65</v>
      </c>
      <c r="B13" s="32"/>
      <c r="C13" s="30"/>
      <c r="D13" s="32"/>
      <c r="E13" s="25"/>
      <c r="F13" s="25"/>
      <c r="G13" s="25"/>
      <c r="H13" s="25"/>
      <c r="S13" s="9"/>
      <c r="AA13" s="1"/>
    </row>
    <row r="14" spans="1:27" s="29" customFormat="1" ht="17.25" customHeight="1" x14ac:dyDescent="0.2">
      <c r="A14" s="26" t="s">
        <v>80</v>
      </c>
      <c r="B14" s="26"/>
      <c r="C14" s="26"/>
      <c r="D14" s="26"/>
      <c r="E14" s="26"/>
      <c r="F14" s="26"/>
      <c r="G14" s="26"/>
      <c r="H14" s="32"/>
    </row>
    <row r="15" spans="1:27" s="29" customFormat="1" ht="17.25" customHeight="1" x14ac:dyDescent="0.2">
      <c r="A15" s="26" t="s">
        <v>81</v>
      </c>
      <c r="B15" s="26"/>
      <c r="C15" s="26"/>
      <c r="D15" s="26"/>
      <c r="E15" s="26"/>
      <c r="F15" s="26"/>
      <c r="G15" s="26"/>
      <c r="H15" s="42"/>
    </row>
    <row r="16" spans="1:27" x14ac:dyDescent="0.2">
      <c r="A16" s="2"/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4"/>
    </row>
    <row r="17" spans="1:27" s="6" customFormat="1" ht="16.5" customHeight="1" x14ac:dyDescent="0.2">
      <c r="A17" s="48" t="s">
        <v>0</v>
      </c>
      <c r="B17" s="48" t="s">
        <v>3</v>
      </c>
      <c r="C17" s="48" t="s">
        <v>4</v>
      </c>
      <c r="D17" s="48" t="s">
        <v>5</v>
      </c>
      <c r="E17" s="5"/>
      <c r="F17" s="5"/>
      <c r="G17" s="5"/>
      <c r="H17" s="5"/>
      <c r="I17" s="5"/>
      <c r="J17" s="5"/>
      <c r="K17" s="48" t="s">
        <v>61</v>
      </c>
      <c r="L17" s="5"/>
      <c r="M17" s="48" t="s">
        <v>62</v>
      </c>
      <c r="N17" s="56" t="s">
        <v>6</v>
      </c>
      <c r="O17" s="57"/>
      <c r="P17" s="58"/>
    </row>
    <row r="18" spans="1:27" s="6" customFormat="1" ht="87.75" customHeight="1" x14ac:dyDescent="0.2">
      <c r="A18" s="49"/>
      <c r="B18" s="49"/>
      <c r="C18" s="49"/>
      <c r="D18" s="49"/>
      <c r="E18" s="5"/>
      <c r="F18" s="5"/>
      <c r="G18" s="5"/>
      <c r="H18" s="5"/>
      <c r="I18" s="5"/>
      <c r="J18" s="5"/>
      <c r="K18" s="49"/>
      <c r="L18" s="5"/>
      <c r="M18" s="49"/>
      <c r="N18" s="59"/>
      <c r="O18" s="60"/>
      <c r="P18" s="61"/>
    </row>
    <row r="19" spans="1:27" x14ac:dyDescent="0.2">
      <c r="A19" s="10">
        <v>1</v>
      </c>
      <c r="B19" s="10">
        <v>2</v>
      </c>
      <c r="C19" s="10">
        <v>3</v>
      </c>
      <c r="D19" s="10">
        <v>4</v>
      </c>
      <c r="E19" s="10"/>
      <c r="F19" s="10"/>
      <c r="G19" s="10"/>
      <c r="H19" s="10"/>
      <c r="I19" s="10"/>
      <c r="J19" s="10"/>
      <c r="K19" s="10">
        <v>5</v>
      </c>
      <c r="L19" s="10"/>
      <c r="M19" s="10">
        <v>6</v>
      </c>
      <c r="N19" s="10">
        <v>5</v>
      </c>
      <c r="O19" s="10">
        <v>6</v>
      </c>
      <c r="P19" s="10">
        <v>7</v>
      </c>
    </row>
    <row r="20" spans="1:27" s="7" customFormat="1" ht="21" customHeight="1" x14ac:dyDescent="0.2">
      <c r="A20" s="50" t="s">
        <v>7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</row>
    <row r="21" spans="1:27" s="8" customFormat="1" ht="63.75" x14ac:dyDescent="0.2">
      <c r="A21" s="16" t="s">
        <v>69</v>
      </c>
      <c r="B21" s="17" t="s">
        <v>8</v>
      </c>
      <c r="C21" s="17" t="s">
        <v>9</v>
      </c>
      <c r="D21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(12538 / 100) * 22.97 * 1,1*0,75*0,1177</v>
      </c>
      <c r="E21" s="19">
        <f>IF( 125.38 = "","0",125.38)</f>
        <v>125.38</v>
      </c>
      <c r="F21" s="19" t="str">
        <f ca="1">IF(INDIRECT("J" &amp; ROW())="текущие цены", IF(INDIRECT("G" &amp; ROW())="", "0", "0"), IF(INDIRECT("G" &amp; ROW())="", "2.23","22.97"))</f>
        <v>22.97</v>
      </c>
      <c r="G21" s="19" t="s">
        <v>10</v>
      </c>
      <c r="H21" s="19" t="s">
        <v>11</v>
      </c>
      <c r="I21" s="19"/>
      <c r="J21" s="19" t="s">
        <v>12</v>
      </c>
      <c r="K21" s="19" t="s">
        <v>13</v>
      </c>
      <c r="L21" s="19">
        <v>1</v>
      </c>
      <c r="M21" s="19" t="s">
        <v>14</v>
      </c>
      <c r="N21" s="20">
        <f ca="1">IF(ISNUMBER(INDIRECT("P" &amp; ROW())), INDIRECT("P" &amp; ROW())*0.4, " ")</f>
        <v>112</v>
      </c>
      <c r="O21" s="20">
        <f ca="1">IF(ISNUMBER(INDIRECT("P" &amp; ROW())), INDIRECT("P" &amp; ROW())*0.6, " ")</f>
        <v>168</v>
      </c>
      <c r="P21" s="20">
        <f ca="1">IF(INDIRECT("J" &amp; ROW())="текущие цены", 0, 280)</f>
        <v>280</v>
      </c>
      <c r="Q21" s="7"/>
      <c r="R21" s="7"/>
      <c r="S21" s="7"/>
      <c r="T21" s="7"/>
      <c r="U21" s="7"/>
      <c r="AA21" s="7"/>
    </row>
    <row r="22" spans="1:27" x14ac:dyDescent="0.2">
      <c r="A22" s="52" t="s">
        <v>15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15">
        <f t="shared" ref="N22:N28" ca="1" si="0">IF(ISNUMBER(INDIRECT("P" &amp; ROW())), INDIRECT("P" &amp; ROW()) * 0.4, " ")</f>
        <v>112</v>
      </c>
      <c r="O22" s="15">
        <f t="shared" ref="O22:O28" ca="1" si="1">IF(ISNUMBER(INDIRECT("P" &amp; ROW())), INDIRECT("P" &amp; ROW()) * 0.6, " ")</f>
        <v>168</v>
      </c>
      <c r="P22" s="15">
        <v>280</v>
      </c>
      <c r="Q22" s="7"/>
      <c r="R22" s="7"/>
      <c r="S22" s="7"/>
      <c r="T22" s="7"/>
      <c r="U22" s="7"/>
    </row>
    <row r="23" spans="1:27" x14ac:dyDescent="0.2">
      <c r="A23" s="54" t="s">
        <v>16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21" t="str">
        <f t="shared" ca="1" si="0"/>
        <v xml:space="preserve"> </v>
      </c>
      <c r="O23" s="21" t="str">
        <f t="shared" ca="1" si="1"/>
        <v xml:space="preserve"> </v>
      </c>
      <c r="P23" s="21"/>
      <c r="Q23" s="7"/>
      <c r="R23" s="7"/>
      <c r="S23" s="7"/>
      <c r="T23" s="7"/>
      <c r="U23" s="7"/>
    </row>
    <row r="24" spans="1:27" ht="27.95" customHeight="1" x14ac:dyDescent="0.2">
      <c r="A24" s="52" t="s">
        <v>17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15">
        <f t="shared" ca="1" si="0"/>
        <v>112</v>
      </c>
      <c r="O24" s="15">
        <f t="shared" ca="1" si="1"/>
        <v>168</v>
      </c>
      <c r="P24" s="15">
        <v>280</v>
      </c>
      <c r="Q24" s="7"/>
      <c r="R24" s="7"/>
      <c r="S24" s="7"/>
      <c r="T24" s="7"/>
      <c r="U24" s="7"/>
    </row>
    <row r="25" spans="1:27" x14ac:dyDescent="0.2">
      <c r="A25" s="52" t="s">
        <v>18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15">
        <f t="shared" ca="1" si="0"/>
        <v>112</v>
      </c>
      <c r="O25" s="15">
        <f t="shared" ca="1" si="1"/>
        <v>168</v>
      </c>
      <c r="P25" s="15">
        <v>280</v>
      </c>
      <c r="Q25" s="7"/>
      <c r="R25" s="7"/>
      <c r="S25" s="7"/>
      <c r="T25" s="7"/>
      <c r="U25" s="7"/>
    </row>
    <row r="26" spans="1:27" ht="27.95" customHeight="1" x14ac:dyDescent="0.2">
      <c r="A26" s="52" t="s">
        <v>19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15">
        <f t="shared" ca="1" si="0"/>
        <v>3379.2000000000003</v>
      </c>
      <c r="O26" s="15">
        <f t="shared" ca="1" si="1"/>
        <v>5068.8</v>
      </c>
      <c r="P26" s="15">
        <v>8448</v>
      </c>
      <c r="Q26" s="7"/>
      <c r="R26" s="7"/>
      <c r="S26" s="7"/>
      <c r="T26" s="7"/>
      <c r="U26" s="7"/>
    </row>
    <row r="27" spans="1:27" x14ac:dyDescent="0.2">
      <c r="A27" s="52" t="s">
        <v>20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15" t="str">
        <f t="shared" ca="1" si="0"/>
        <v xml:space="preserve"> </v>
      </c>
      <c r="O27" s="15" t="str">
        <f t="shared" ca="1" si="1"/>
        <v xml:space="preserve"> </v>
      </c>
      <c r="P27" s="15"/>
      <c r="Q27" s="7"/>
      <c r="R27" s="7"/>
      <c r="S27" s="7"/>
      <c r="T27" s="7"/>
      <c r="U27" s="7"/>
    </row>
    <row r="28" spans="1:27" x14ac:dyDescent="0.2">
      <c r="A28" s="62" t="s">
        <v>21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22">
        <f t="shared" ca="1" si="0"/>
        <v>3379.2000000000003</v>
      </c>
      <c r="O28" s="22">
        <f t="shared" ca="1" si="1"/>
        <v>5068.8</v>
      </c>
      <c r="P28" s="22">
        <v>8448</v>
      </c>
      <c r="Q28" s="7"/>
      <c r="R28" s="7"/>
      <c r="S28" s="7"/>
      <c r="T28" s="7"/>
      <c r="U28" s="7"/>
    </row>
    <row r="29" spans="1:27" ht="21" customHeight="1" x14ac:dyDescent="0.2">
      <c r="A29" s="50" t="s">
        <v>22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7"/>
      <c r="R29" s="7"/>
      <c r="S29" s="7"/>
      <c r="T29" s="7"/>
      <c r="U29" s="7"/>
    </row>
    <row r="30" spans="1:27" ht="76.5" x14ac:dyDescent="0.2">
      <c r="A30" s="16" t="s">
        <v>70</v>
      </c>
      <c r="B30" s="17" t="s">
        <v>23</v>
      </c>
      <c r="C30" s="17" t="s">
        <v>24</v>
      </c>
      <c r="D30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(12538 / 100) * 23.82 * 1,1*0,034</v>
      </c>
      <c r="E30" s="19">
        <f>IF( 125.38 = "","0",125.38)</f>
        <v>125.38</v>
      </c>
      <c r="F30" s="19" t="str">
        <f ca="1">IF(INDIRECT("J" &amp; ROW())="текущие цены", IF(INDIRECT("G" &amp; ROW())="", "0", "0"), IF(INDIRECT("G" &amp; ROW())="", "0.89","23.82"))</f>
        <v>23.82</v>
      </c>
      <c r="G30" s="19" t="s">
        <v>25</v>
      </c>
      <c r="H30" s="19" t="s">
        <v>11</v>
      </c>
      <c r="I30" s="19"/>
      <c r="J30" s="19" t="s">
        <v>12</v>
      </c>
      <c r="K30" s="19" t="s">
        <v>26</v>
      </c>
      <c r="L30" s="19">
        <v>2</v>
      </c>
      <c r="M30" s="19" t="s">
        <v>14</v>
      </c>
      <c r="N30" s="20">
        <f ca="1">IF(ISNUMBER(INDIRECT("P" &amp; ROW())), INDIRECT("P" &amp; ROW())*0.4, " ")</f>
        <v>44.800000000000004</v>
      </c>
      <c r="O30" s="20">
        <f ca="1">IF(ISNUMBER(INDIRECT("P" &amp; ROW())), INDIRECT("P" &amp; ROW())*0.6, " ")</f>
        <v>67.2</v>
      </c>
      <c r="P30" s="20">
        <f ca="1">IF(INDIRECT("J" &amp; ROW())="текущие цены", 0, 112)</f>
        <v>112</v>
      </c>
      <c r="Q30" s="7"/>
      <c r="R30" s="7"/>
      <c r="S30" s="7"/>
      <c r="T30" s="7"/>
      <c r="U30" s="7"/>
    </row>
    <row r="31" spans="1:27" x14ac:dyDescent="0.2">
      <c r="A31" s="52" t="s">
        <v>15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15">
        <f t="shared" ref="N31:N37" ca="1" si="2">IF(ISNUMBER(INDIRECT("P" &amp; ROW())), INDIRECT("P" &amp; ROW()) * 0.4, " ")</f>
        <v>44.800000000000004</v>
      </c>
      <c r="O31" s="15">
        <f t="shared" ref="O31:O37" ca="1" si="3">IF(ISNUMBER(INDIRECT("P" &amp; ROW())), INDIRECT("P" &amp; ROW()) * 0.6, " ")</f>
        <v>67.2</v>
      </c>
      <c r="P31" s="15">
        <v>112</v>
      </c>
      <c r="Q31" s="7"/>
      <c r="R31" s="7"/>
      <c r="S31" s="7"/>
      <c r="T31" s="7"/>
      <c r="U31" s="7"/>
    </row>
    <row r="32" spans="1:27" x14ac:dyDescent="0.2">
      <c r="A32" s="54" t="s">
        <v>27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21" t="str">
        <f t="shared" ca="1" si="2"/>
        <v xml:space="preserve"> </v>
      </c>
      <c r="O32" s="21" t="str">
        <f t="shared" ca="1" si="3"/>
        <v xml:space="preserve"> </v>
      </c>
      <c r="P32" s="21"/>
      <c r="Q32" s="7"/>
      <c r="R32" s="7"/>
      <c r="S32" s="7"/>
      <c r="T32" s="7"/>
      <c r="U32" s="7"/>
    </row>
    <row r="33" spans="1:21" ht="27.95" customHeight="1" x14ac:dyDescent="0.2">
      <c r="A33" s="52" t="s">
        <v>17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15">
        <f t="shared" ca="1" si="2"/>
        <v>44.800000000000004</v>
      </c>
      <c r="O33" s="15">
        <f t="shared" ca="1" si="3"/>
        <v>67.2</v>
      </c>
      <c r="P33" s="15">
        <v>112</v>
      </c>
      <c r="Q33" s="7"/>
      <c r="R33" s="7"/>
      <c r="S33" s="7"/>
      <c r="T33" s="7"/>
      <c r="U33" s="7"/>
    </row>
    <row r="34" spans="1:21" x14ac:dyDescent="0.2">
      <c r="A34" s="52" t="s">
        <v>18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15">
        <f t="shared" ca="1" si="2"/>
        <v>44.800000000000004</v>
      </c>
      <c r="O34" s="15">
        <f t="shared" ca="1" si="3"/>
        <v>67.2</v>
      </c>
      <c r="P34" s="15">
        <v>112</v>
      </c>
      <c r="Q34" s="7"/>
      <c r="R34" s="7"/>
      <c r="S34" s="7"/>
      <c r="T34" s="7"/>
      <c r="U34" s="7"/>
    </row>
    <row r="35" spans="1:21" ht="27.95" customHeight="1" x14ac:dyDescent="0.2">
      <c r="A35" s="52" t="s">
        <v>19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15">
        <f t="shared" ca="1" si="2"/>
        <v>1351.6000000000001</v>
      </c>
      <c r="O35" s="15">
        <f t="shared" ca="1" si="3"/>
        <v>2027.3999999999999</v>
      </c>
      <c r="P35" s="15">
        <v>3379</v>
      </c>
      <c r="Q35" s="7"/>
      <c r="R35" s="7"/>
      <c r="S35" s="7"/>
      <c r="T35" s="7"/>
      <c r="U35" s="7"/>
    </row>
    <row r="36" spans="1:21" x14ac:dyDescent="0.2">
      <c r="A36" s="52" t="s">
        <v>20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15" t="str">
        <f t="shared" ca="1" si="2"/>
        <v xml:space="preserve"> </v>
      </c>
      <c r="O36" s="15" t="str">
        <f t="shared" ca="1" si="3"/>
        <v xml:space="preserve"> </v>
      </c>
      <c r="P36" s="15"/>
      <c r="Q36" s="7"/>
      <c r="R36" s="7"/>
      <c r="S36" s="7"/>
      <c r="T36" s="7"/>
      <c r="U36" s="7"/>
    </row>
    <row r="37" spans="1:21" x14ac:dyDescent="0.2">
      <c r="A37" s="62" t="s">
        <v>28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22">
        <f t="shared" ca="1" si="2"/>
        <v>1351.6000000000001</v>
      </c>
      <c r="O37" s="22">
        <f t="shared" ca="1" si="3"/>
        <v>2027.3999999999999</v>
      </c>
      <c r="P37" s="22">
        <v>3379</v>
      </c>
      <c r="Q37" s="7"/>
      <c r="R37" s="7"/>
      <c r="S37" s="7"/>
      <c r="T37" s="7"/>
      <c r="U37" s="7"/>
    </row>
    <row r="38" spans="1:21" ht="21" customHeight="1" x14ac:dyDescent="0.2">
      <c r="A38" s="50" t="s">
        <v>29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7"/>
      <c r="R38" s="7"/>
      <c r="S38" s="7"/>
      <c r="T38" s="7"/>
      <c r="U38" s="7"/>
    </row>
    <row r="39" spans="1:21" ht="63.75" x14ac:dyDescent="0.2">
      <c r="A39" s="11">
        <v>3</v>
      </c>
      <c r="B39" s="12" t="s">
        <v>30</v>
      </c>
      <c r="C39" s="12" t="s">
        <v>31</v>
      </c>
      <c r="D39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0,021*1,1</v>
      </c>
      <c r="E39" s="14">
        <f>IF( 1 = "","0",1)</f>
        <v>1</v>
      </c>
      <c r="F39" s="14" t="str">
        <f ca="1">IF(INDIRECT("J" &amp; ROW())="текущие цены", IF(INDIRECT("G" &amp; ROW())="", "0", "0"), IF(INDIRECT("G" &amp; ROW())="", "6352.5","275000"))</f>
        <v>275000</v>
      </c>
      <c r="G39" s="14" t="s">
        <v>32</v>
      </c>
      <c r="H39" s="14"/>
      <c r="I39" s="14"/>
      <c r="J39" s="14" t="s">
        <v>12</v>
      </c>
      <c r="K39" s="14" t="s">
        <v>33</v>
      </c>
      <c r="L39" s="14">
        <v>3</v>
      </c>
      <c r="M39" s="14" t="s">
        <v>34</v>
      </c>
      <c r="N39" s="15">
        <f ca="1">IF(ISNUMBER(INDIRECT("P" &amp; ROW())), INDIRECT("P" &amp; ROW())*0.4, " ")</f>
        <v>2541.2000000000003</v>
      </c>
      <c r="O39" s="15">
        <f ca="1">IF(ISNUMBER(INDIRECT("P" &amp; ROW())), INDIRECT("P" &amp; ROW())*0.6, " ")</f>
        <v>3811.7999999999997</v>
      </c>
      <c r="P39" s="15">
        <f ca="1">IF(INDIRECT("J" &amp; ROW())="текущие цены", 0, 6353)</f>
        <v>6353</v>
      </c>
      <c r="Q39" s="7"/>
      <c r="R39" s="7"/>
      <c r="S39" s="7"/>
      <c r="T39" s="7"/>
      <c r="U39" s="7"/>
    </row>
    <row r="40" spans="1:21" ht="63.75" x14ac:dyDescent="0.2">
      <c r="A40" s="16">
        <v>4</v>
      </c>
      <c r="B40" s="17" t="s">
        <v>30</v>
      </c>
      <c r="C40" s="17" t="s">
        <v>35</v>
      </c>
      <c r="D40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12538 * 6 * 1,1*0,021</v>
      </c>
      <c r="E40" s="19">
        <f>IF( 12538 = "","0",12538)</f>
        <v>12538</v>
      </c>
      <c r="F40" s="19" t="str">
        <f ca="1">IF(INDIRECT("J" &amp; ROW())="текущие цены", IF(INDIRECT("G" &amp; ROW())="", "0", "0"), IF(INDIRECT("G" &amp; ROW())="", "0.14","6"))</f>
        <v>6</v>
      </c>
      <c r="G40" s="19" t="s">
        <v>36</v>
      </c>
      <c r="H40" s="19"/>
      <c r="I40" s="19"/>
      <c r="J40" s="19" t="s">
        <v>12</v>
      </c>
      <c r="K40" s="19" t="s">
        <v>37</v>
      </c>
      <c r="L40" s="19">
        <v>3</v>
      </c>
      <c r="M40" s="19" t="s">
        <v>38</v>
      </c>
      <c r="N40" s="20">
        <f ca="1">IF(ISNUMBER(INDIRECT("P" &amp; ROW())), INDIRECT("P" &amp; ROW())*0.4, " ")</f>
        <v>702</v>
      </c>
      <c r="O40" s="20">
        <f ca="1">IF(ISNUMBER(INDIRECT("P" &amp; ROW())), INDIRECT("P" &amp; ROW())*0.6, " ")</f>
        <v>1053</v>
      </c>
      <c r="P40" s="20">
        <f ca="1">IF(INDIRECT("J" &amp; ROW())="текущие цены", 0, 1755)</f>
        <v>1755</v>
      </c>
      <c r="Q40" s="7"/>
      <c r="R40" s="7"/>
      <c r="S40" s="7"/>
      <c r="T40" s="7"/>
      <c r="U40" s="7"/>
    </row>
    <row r="41" spans="1:21" x14ac:dyDescent="0.2">
      <c r="A41" s="52" t="s">
        <v>15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15">
        <f t="shared" ref="N41:N47" ca="1" si="4">IF(ISNUMBER(INDIRECT("P" &amp; ROW())), INDIRECT("P" &amp; ROW()) * 0.4, " ")</f>
        <v>3243.2000000000003</v>
      </c>
      <c r="O41" s="15">
        <f t="shared" ref="O41:O47" ca="1" si="5">IF(ISNUMBER(INDIRECT("P" &amp; ROW())), INDIRECT("P" &amp; ROW()) * 0.6, " ")</f>
        <v>4864.8</v>
      </c>
      <c r="P41" s="15">
        <v>8108</v>
      </c>
      <c r="Q41" s="7"/>
      <c r="R41" s="7"/>
      <c r="S41" s="7"/>
      <c r="T41" s="7"/>
      <c r="U41" s="7"/>
    </row>
    <row r="42" spans="1:21" x14ac:dyDescent="0.2">
      <c r="A42" s="54" t="s">
        <v>39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21" t="str">
        <f t="shared" ca="1" si="4"/>
        <v xml:space="preserve"> </v>
      </c>
      <c r="O42" s="21" t="str">
        <f t="shared" ca="1" si="5"/>
        <v xml:space="preserve"> </v>
      </c>
      <c r="P42" s="21"/>
      <c r="Q42" s="7"/>
      <c r="R42" s="7"/>
      <c r="S42" s="7"/>
      <c r="T42" s="7"/>
      <c r="U42" s="7"/>
    </row>
    <row r="43" spans="1:21" ht="27.95" customHeight="1" x14ac:dyDescent="0.2">
      <c r="A43" s="52" t="s">
        <v>40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15">
        <f t="shared" ca="1" si="4"/>
        <v>3243.2000000000003</v>
      </c>
      <c r="O43" s="15">
        <f t="shared" ca="1" si="5"/>
        <v>4864.8</v>
      </c>
      <c r="P43" s="15">
        <v>8108</v>
      </c>
      <c r="Q43" s="7"/>
      <c r="R43" s="7"/>
      <c r="S43" s="7"/>
      <c r="T43" s="7"/>
      <c r="U43" s="7"/>
    </row>
    <row r="44" spans="1:21" x14ac:dyDescent="0.2">
      <c r="A44" s="52" t="s">
        <v>18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15">
        <f t="shared" ca="1" si="4"/>
        <v>3243.2000000000003</v>
      </c>
      <c r="O44" s="15">
        <f t="shared" ca="1" si="5"/>
        <v>4864.8</v>
      </c>
      <c r="P44" s="15">
        <v>8108</v>
      </c>
      <c r="Q44" s="7"/>
      <c r="R44" s="7"/>
      <c r="S44" s="7"/>
      <c r="T44" s="7"/>
      <c r="U44" s="7"/>
    </row>
    <row r="45" spans="1:21" ht="27.95" customHeight="1" x14ac:dyDescent="0.2">
      <c r="A45" s="52" t="s">
        <v>41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15">
        <f t="shared" ca="1" si="4"/>
        <v>12713.2</v>
      </c>
      <c r="O45" s="15">
        <f t="shared" ca="1" si="5"/>
        <v>19069.8</v>
      </c>
      <c r="P45" s="15">
        <v>31783</v>
      </c>
      <c r="Q45" s="7"/>
      <c r="R45" s="7"/>
      <c r="S45" s="7"/>
      <c r="T45" s="7"/>
      <c r="U45" s="7"/>
    </row>
    <row r="46" spans="1:21" x14ac:dyDescent="0.2">
      <c r="A46" s="52" t="s">
        <v>20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15" t="str">
        <f t="shared" ca="1" si="4"/>
        <v xml:space="preserve"> </v>
      </c>
      <c r="O46" s="15" t="str">
        <f t="shared" ca="1" si="5"/>
        <v xml:space="preserve"> </v>
      </c>
      <c r="P46" s="15"/>
      <c r="Q46" s="7"/>
      <c r="R46" s="7"/>
      <c r="S46" s="7"/>
      <c r="T46" s="7"/>
      <c r="U46" s="7"/>
    </row>
    <row r="47" spans="1:21" x14ac:dyDescent="0.2">
      <c r="A47" s="62" t="s">
        <v>42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22">
        <f t="shared" ca="1" si="4"/>
        <v>12713.2</v>
      </c>
      <c r="O47" s="22">
        <f t="shared" ca="1" si="5"/>
        <v>19069.8</v>
      </c>
      <c r="P47" s="22">
        <v>31783</v>
      </c>
      <c r="Q47" s="7"/>
      <c r="R47" s="7"/>
      <c r="S47" s="7"/>
      <c r="T47" s="7"/>
      <c r="U47" s="7"/>
    </row>
    <row r="48" spans="1:21" ht="21" customHeight="1" x14ac:dyDescent="0.2">
      <c r="A48" s="50" t="s">
        <v>43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7"/>
      <c r="R48" s="7"/>
      <c r="S48" s="7"/>
      <c r="T48" s="7"/>
      <c r="U48" s="7"/>
    </row>
    <row r="49" spans="1:21" ht="63.75" x14ac:dyDescent="0.2">
      <c r="A49" s="11" t="s">
        <v>71</v>
      </c>
      <c r="B49" s="12" t="s">
        <v>30</v>
      </c>
      <c r="C49" s="12" t="s">
        <v>31</v>
      </c>
      <c r="D49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1,1*0,021*0,04</v>
      </c>
      <c r="E49" s="14">
        <f>IF( 1 = "","0",1)</f>
        <v>1</v>
      </c>
      <c r="F49" s="14" t="str">
        <f ca="1">IF(INDIRECT("J" &amp; ROW())="текущие цены", IF(INDIRECT("G" &amp; ROW())="", "0", "0"), IF(INDIRECT("G" &amp; ROW())="", "254.1","275000"))</f>
        <v>275000</v>
      </c>
      <c r="G49" s="14" t="s">
        <v>44</v>
      </c>
      <c r="H49" s="14"/>
      <c r="I49" s="14"/>
      <c r="J49" s="14" t="s">
        <v>12</v>
      </c>
      <c r="K49" s="14" t="s">
        <v>45</v>
      </c>
      <c r="L49" s="14">
        <v>4</v>
      </c>
      <c r="M49" s="14" t="s">
        <v>34</v>
      </c>
      <c r="N49" s="15">
        <f ca="1">IF(ISNUMBER(INDIRECT("P" &amp; ROW())), INDIRECT("P" &amp; ROW())*0.4, " ")</f>
        <v>101.60000000000001</v>
      </c>
      <c r="O49" s="15">
        <f ca="1">IF(ISNUMBER(INDIRECT("P" &amp; ROW())), INDIRECT("P" &amp; ROW())*0.6, " ")</f>
        <v>152.4</v>
      </c>
      <c r="P49" s="15">
        <f ca="1">IF(INDIRECT("J" &amp; ROW())="текущие цены", 0, 254)</f>
        <v>254</v>
      </c>
      <c r="Q49" s="7"/>
      <c r="R49" s="7"/>
      <c r="S49" s="7"/>
      <c r="T49" s="7"/>
      <c r="U49" s="7"/>
    </row>
    <row r="50" spans="1:21" ht="63.75" x14ac:dyDescent="0.2">
      <c r="A50" s="16" t="s">
        <v>72</v>
      </c>
      <c r="B50" s="17" t="s">
        <v>30</v>
      </c>
      <c r="C50" s="17" t="s">
        <v>35</v>
      </c>
      <c r="D50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12538 * 6 * 1,1*0,021*0,04</v>
      </c>
      <c r="E50" s="19">
        <f>IF( 12538 = "","0",12538)</f>
        <v>12538</v>
      </c>
      <c r="F50" s="19" t="str">
        <f ca="1">IF(INDIRECT("J" &amp; ROW())="текущие цены", IF(INDIRECT("G" &amp; ROW())="", "0", "0"), IF(INDIRECT("G" &amp; ROW())="", "0.01","6"))</f>
        <v>6</v>
      </c>
      <c r="G50" s="19" t="s">
        <v>44</v>
      </c>
      <c r="H50" s="19"/>
      <c r="I50" s="19"/>
      <c r="J50" s="19" t="s">
        <v>12</v>
      </c>
      <c r="K50" s="19" t="s">
        <v>45</v>
      </c>
      <c r="L50" s="19">
        <v>4</v>
      </c>
      <c r="M50" s="19" t="s">
        <v>38</v>
      </c>
      <c r="N50" s="20">
        <f ca="1">IF(ISNUMBER(INDIRECT("P" &amp; ROW())), INDIRECT("P" &amp; ROW())*0.4, " ")</f>
        <v>50</v>
      </c>
      <c r="O50" s="20">
        <f ca="1">IF(ISNUMBER(INDIRECT("P" &amp; ROW())), INDIRECT("P" &amp; ROW())*0.6, " ")</f>
        <v>75</v>
      </c>
      <c r="P50" s="20">
        <f ca="1">IF(INDIRECT("J" &amp; ROW())="текущие цены", 0, 125)</f>
        <v>125</v>
      </c>
      <c r="Q50" s="7"/>
      <c r="R50" s="7"/>
      <c r="S50" s="7"/>
      <c r="T50" s="7"/>
      <c r="U50" s="7"/>
    </row>
    <row r="51" spans="1:21" x14ac:dyDescent="0.2">
      <c r="A51" s="52" t="s">
        <v>15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15">
        <f t="shared" ref="N51:N58" ca="1" si="6">IF(ISNUMBER(INDIRECT("P" &amp; ROW())), INDIRECT("P" &amp; ROW()) * 0.4, " ")</f>
        <v>151.6</v>
      </c>
      <c r="O51" s="15">
        <f t="shared" ref="O51:O58" ca="1" si="7">IF(ISNUMBER(INDIRECT("P" &amp; ROW())), INDIRECT("P" &amp; ROW()) * 0.6, " ")</f>
        <v>227.4</v>
      </c>
      <c r="P51" s="15">
        <v>379</v>
      </c>
      <c r="Q51" s="7"/>
      <c r="R51" s="7"/>
      <c r="S51" s="7"/>
      <c r="T51" s="7"/>
      <c r="U51" s="7"/>
    </row>
    <row r="52" spans="1:21" x14ac:dyDescent="0.2">
      <c r="A52" s="54" t="s">
        <v>46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21" t="str">
        <f t="shared" ca="1" si="6"/>
        <v xml:space="preserve"> </v>
      </c>
      <c r="O52" s="21" t="str">
        <f t="shared" ca="1" si="7"/>
        <v xml:space="preserve"> </v>
      </c>
      <c r="P52" s="21"/>
      <c r="Q52" s="7"/>
      <c r="R52" s="7"/>
      <c r="S52" s="7"/>
      <c r="T52" s="7"/>
      <c r="U52" s="7"/>
    </row>
    <row r="53" spans="1:21" ht="27.95" customHeight="1" x14ac:dyDescent="0.2">
      <c r="A53" s="52" t="s">
        <v>40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15">
        <f t="shared" ca="1" si="6"/>
        <v>151.6</v>
      </c>
      <c r="O53" s="15">
        <f t="shared" ca="1" si="7"/>
        <v>227.4</v>
      </c>
      <c r="P53" s="15">
        <v>379</v>
      </c>
      <c r="Q53" s="7"/>
      <c r="R53" s="7"/>
      <c r="S53" s="7"/>
      <c r="T53" s="7"/>
      <c r="U53" s="7"/>
    </row>
    <row r="54" spans="1:21" x14ac:dyDescent="0.2">
      <c r="A54" s="52" t="s">
        <v>18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15">
        <f t="shared" ca="1" si="6"/>
        <v>151.6</v>
      </c>
      <c r="O54" s="15">
        <f t="shared" ca="1" si="7"/>
        <v>227.4</v>
      </c>
      <c r="P54" s="15">
        <v>379</v>
      </c>
      <c r="Q54" s="7"/>
      <c r="R54" s="7"/>
      <c r="S54" s="7"/>
      <c r="T54" s="7"/>
      <c r="U54" s="7"/>
    </row>
    <row r="55" spans="1:21" ht="27.95" customHeight="1" x14ac:dyDescent="0.2">
      <c r="A55" s="52" t="s">
        <v>41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15">
        <f t="shared" ca="1" si="6"/>
        <v>594.4</v>
      </c>
      <c r="O55" s="15">
        <f t="shared" ca="1" si="7"/>
        <v>891.6</v>
      </c>
      <c r="P55" s="15">
        <v>1486</v>
      </c>
      <c r="Q55" s="7"/>
      <c r="R55" s="7"/>
      <c r="S55" s="7"/>
      <c r="T55" s="7"/>
      <c r="U55" s="7"/>
    </row>
    <row r="56" spans="1:21" x14ac:dyDescent="0.2">
      <c r="A56" s="52" t="s">
        <v>20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15" t="str">
        <f t="shared" ca="1" si="6"/>
        <v xml:space="preserve"> </v>
      </c>
      <c r="O56" s="15" t="str">
        <f t="shared" ca="1" si="7"/>
        <v xml:space="preserve"> </v>
      </c>
      <c r="P56" s="15"/>
      <c r="Q56" s="7"/>
      <c r="R56" s="7"/>
      <c r="S56" s="7"/>
      <c r="T56" s="7"/>
      <c r="U56" s="7"/>
    </row>
    <row r="57" spans="1:21" x14ac:dyDescent="0.2">
      <c r="A57" s="52" t="s">
        <v>47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15">
        <f t="shared" ca="1" si="6"/>
        <v>50</v>
      </c>
      <c r="O57" s="15">
        <f t="shared" ca="1" si="7"/>
        <v>75</v>
      </c>
      <c r="P57" s="15">
        <v>125</v>
      </c>
      <c r="Q57" s="7"/>
      <c r="R57" s="7"/>
      <c r="S57" s="7"/>
      <c r="T57" s="7"/>
      <c r="U57" s="7"/>
    </row>
    <row r="58" spans="1:21" x14ac:dyDescent="0.2">
      <c r="A58" s="62" t="s">
        <v>48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22">
        <f t="shared" ca="1" si="6"/>
        <v>594.4</v>
      </c>
      <c r="O58" s="22">
        <f t="shared" ca="1" si="7"/>
        <v>891.6</v>
      </c>
      <c r="P58" s="22">
        <v>1486</v>
      </c>
      <c r="Q58" s="7"/>
      <c r="R58" s="7"/>
      <c r="S58" s="7"/>
      <c r="T58" s="7"/>
      <c r="U58" s="7"/>
    </row>
    <row r="59" spans="1:21" ht="21" customHeight="1" x14ac:dyDescent="0.2">
      <c r="A59" s="50" t="s">
        <v>49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7"/>
      <c r="R59" s="7"/>
      <c r="S59" s="7"/>
      <c r="T59" s="7"/>
      <c r="U59" s="7"/>
    </row>
    <row r="60" spans="1:21" ht="63.75" x14ac:dyDescent="0.2">
      <c r="A60" s="11" t="s">
        <v>73</v>
      </c>
      <c r="B60" s="12" t="s">
        <v>30</v>
      </c>
      <c r="C60" s="12" t="s">
        <v>31</v>
      </c>
      <c r="D60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1,1*0,021*0,05</v>
      </c>
      <c r="E60" s="14">
        <f>IF( 1 = "","0",1)</f>
        <v>1</v>
      </c>
      <c r="F60" s="14" t="str">
        <f ca="1">IF(INDIRECT("J" &amp; ROW())="текущие цены", IF(INDIRECT("G" &amp; ROW())="", "0", "0"), IF(INDIRECT("G" &amp; ROW())="", "317.63","275000"))</f>
        <v>275000</v>
      </c>
      <c r="G60" s="14" t="s">
        <v>50</v>
      </c>
      <c r="H60" s="14"/>
      <c r="I60" s="14"/>
      <c r="J60" s="14" t="s">
        <v>12</v>
      </c>
      <c r="K60" s="14" t="s">
        <v>51</v>
      </c>
      <c r="L60" s="14">
        <v>5</v>
      </c>
      <c r="M60" s="14" t="s">
        <v>34</v>
      </c>
      <c r="N60" s="15">
        <f ca="1">IF(ISNUMBER(INDIRECT("P" &amp; ROW())), INDIRECT("P" &amp; ROW())*0.4, " ")</f>
        <v>127.2</v>
      </c>
      <c r="O60" s="15">
        <f ca="1">IF(ISNUMBER(INDIRECT("P" &amp; ROW())), INDIRECT("P" &amp; ROW())*0.6, " ")</f>
        <v>190.79999999999998</v>
      </c>
      <c r="P60" s="15">
        <f ca="1">IF(INDIRECT("J" &amp; ROW())="текущие цены", 0, 318)</f>
        <v>318</v>
      </c>
      <c r="Q60" s="7"/>
      <c r="R60" s="7"/>
      <c r="S60" s="7"/>
      <c r="T60" s="7"/>
      <c r="U60" s="7"/>
    </row>
    <row r="61" spans="1:21" ht="63.75" x14ac:dyDescent="0.2">
      <c r="A61" s="16" t="s">
        <v>74</v>
      </c>
      <c r="B61" s="17" t="s">
        <v>30</v>
      </c>
      <c r="C61" s="17" t="s">
        <v>35</v>
      </c>
      <c r="D61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12538 * 6 * 1,1*0,021*0,05</v>
      </c>
      <c r="E61" s="19">
        <f>IF( 12538 = "","0",12538)</f>
        <v>12538</v>
      </c>
      <c r="F61" s="19" t="str">
        <f ca="1">IF(INDIRECT("J" &amp; ROW())="текущие цены", IF(INDIRECT("G" &amp; ROW())="", "0", "0"), IF(INDIRECT("G" &amp; ROW())="", "0.01","6"))</f>
        <v>6</v>
      </c>
      <c r="G61" s="19" t="s">
        <v>50</v>
      </c>
      <c r="H61" s="19"/>
      <c r="I61" s="19"/>
      <c r="J61" s="19" t="s">
        <v>12</v>
      </c>
      <c r="K61" s="19" t="s">
        <v>52</v>
      </c>
      <c r="L61" s="19">
        <v>5</v>
      </c>
      <c r="M61" s="19" t="s">
        <v>38</v>
      </c>
      <c r="N61" s="20">
        <f ca="1">IF(ISNUMBER(INDIRECT("P" &amp; ROW())), INDIRECT("P" &amp; ROW())*0.4, " ")</f>
        <v>50</v>
      </c>
      <c r="O61" s="20">
        <f ca="1">IF(ISNUMBER(INDIRECT("P" &amp; ROW())), INDIRECT("P" &amp; ROW())*0.6, " ")</f>
        <v>75</v>
      </c>
      <c r="P61" s="20">
        <f ca="1">IF(INDIRECT("J" &amp; ROW())="текущие цены", 0, 125)</f>
        <v>125</v>
      </c>
      <c r="Q61" s="7"/>
      <c r="R61" s="7"/>
      <c r="S61" s="7"/>
      <c r="T61" s="7"/>
      <c r="U61" s="7"/>
    </row>
    <row r="62" spans="1:21" x14ac:dyDescent="0.2">
      <c r="A62" s="52" t="s">
        <v>15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15">
        <f t="shared" ref="N62:N78" ca="1" si="8">IF(ISNUMBER(INDIRECT("P" &amp; ROW())), INDIRECT("P" &amp; ROW()) * 0.4, " ")</f>
        <v>177.20000000000002</v>
      </c>
      <c r="O62" s="15">
        <f t="shared" ref="O62:O78" ca="1" si="9">IF(ISNUMBER(INDIRECT("P" &amp; ROW())), INDIRECT("P" &amp; ROW()) * 0.6, " ")</f>
        <v>265.8</v>
      </c>
      <c r="P62" s="15">
        <v>443</v>
      </c>
      <c r="Q62" s="7"/>
      <c r="R62" s="7"/>
      <c r="S62" s="7"/>
      <c r="T62" s="7"/>
      <c r="U62" s="7"/>
    </row>
    <row r="63" spans="1:21" x14ac:dyDescent="0.2">
      <c r="A63" s="54" t="s">
        <v>53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21" t="str">
        <f t="shared" ca="1" si="8"/>
        <v xml:space="preserve"> </v>
      </c>
      <c r="O63" s="21" t="str">
        <f t="shared" ca="1" si="9"/>
        <v xml:space="preserve"> </v>
      </c>
      <c r="P63" s="21"/>
      <c r="Q63" s="7"/>
      <c r="R63" s="7"/>
      <c r="S63" s="7"/>
      <c r="T63" s="7"/>
      <c r="U63" s="7"/>
    </row>
    <row r="64" spans="1:21" ht="27.95" customHeight="1" x14ac:dyDescent="0.2">
      <c r="A64" s="52" t="s">
        <v>40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15">
        <f t="shared" ca="1" si="8"/>
        <v>177.20000000000002</v>
      </c>
      <c r="O64" s="15">
        <f t="shared" ca="1" si="9"/>
        <v>265.8</v>
      </c>
      <c r="P64" s="15">
        <v>443</v>
      </c>
      <c r="Q64" s="7"/>
      <c r="R64" s="7"/>
      <c r="S64" s="7"/>
      <c r="T64" s="7"/>
      <c r="U64" s="7"/>
    </row>
    <row r="65" spans="1:27" x14ac:dyDescent="0.2">
      <c r="A65" s="52" t="s">
        <v>18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15">
        <f t="shared" ca="1" si="8"/>
        <v>177.20000000000002</v>
      </c>
      <c r="O65" s="15">
        <f t="shared" ca="1" si="9"/>
        <v>265.8</v>
      </c>
      <c r="P65" s="15">
        <v>443</v>
      </c>
      <c r="Q65" s="7"/>
      <c r="R65" s="7"/>
      <c r="S65" s="7"/>
      <c r="T65" s="7"/>
      <c r="U65" s="7"/>
    </row>
    <row r="66" spans="1:27" ht="27.95" customHeight="1" x14ac:dyDescent="0.2">
      <c r="A66" s="52" t="s">
        <v>41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15">
        <f t="shared" ca="1" si="8"/>
        <v>694.80000000000007</v>
      </c>
      <c r="O66" s="15">
        <f t="shared" ca="1" si="9"/>
        <v>1042.2</v>
      </c>
      <c r="P66" s="15">
        <v>1737</v>
      </c>
      <c r="Q66" s="7"/>
      <c r="R66" s="7"/>
      <c r="S66" s="7"/>
      <c r="T66" s="7"/>
      <c r="U66" s="7"/>
    </row>
    <row r="67" spans="1:27" x14ac:dyDescent="0.2">
      <c r="A67" s="52" t="s">
        <v>20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15" t="str">
        <f t="shared" ca="1" si="8"/>
        <v xml:space="preserve"> </v>
      </c>
      <c r="O67" s="15" t="str">
        <f t="shared" ca="1" si="9"/>
        <v xml:space="preserve"> </v>
      </c>
      <c r="P67" s="15"/>
      <c r="Q67" s="7"/>
      <c r="R67" s="7"/>
      <c r="S67" s="7"/>
      <c r="T67" s="7"/>
      <c r="U67" s="7"/>
    </row>
    <row r="68" spans="1:27" x14ac:dyDescent="0.2">
      <c r="A68" s="52" t="s">
        <v>47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15">
        <f t="shared" ca="1" si="8"/>
        <v>50</v>
      </c>
      <c r="O68" s="15">
        <f t="shared" ca="1" si="9"/>
        <v>75</v>
      </c>
      <c r="P68" s="15">
        <v>125</v>
      </c>
      <c r="Q68" s="7"/>
      <c r="R68" s="7"/>
      <c r="S68" s="7"/>
      <c r="T68" s="7"/>
      <c r="U68" s="7"/>
    </row>
    <row r="69" spans="1:27" x14ac:dyDescent="0.2">
      <c r="A69" s="62" t="s">
        <v>54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22">
        <f t="shared" ca="1" si="8"/>
        <v>694.80000000000007</v>
      </c>
      <c r="O69" s="22">
        <f t="shared" ca="1" si="9"/>
        <v>1042.2</v>
      </c>
      <c r="P69" s="22">
        <v>1737</v>
      </c>
      <c r="Q69" s="7"/>
      <c r="R69" s="7"/>
      <c r="S69" s="7"/>
      <c r="T69" s="7"/>
      <c r="U69" s="7"/>
    </row>
    <row r="70" spans="1:27" x14ac:dyDescent="0.2">
      <c r="A70" s="64" t="s">
        <v>55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23">
        <f t="shared" ca="1" si="8"/>
        <v>3728.8</v>
      </c>
      <c r="O70" s="23">
        <f t="shared" ca="1" si="9"/>
        <v>5593.2</v>
      </c>
      <c r="P70" s="23">
        <v>9322</v>
      </c>
      <c r="Q70" s="7"/>
      <c r="R70" s="7"/>
      <c r="S70" s="7"/>
      <c r="T70" s="7"/>
      <c r="U70" s="7"/>
    </row>
    <row r="71" spans="1:27" x14ac:dyDescent="0.2">
      <c r="A71" s="65" t="s">
        <v>56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24" t="str">
        <f t="shared" ca="1" si="8"/>
        <v xml:space="preserve"> </v>
      </c>
      <c r="O71" s="24" t="str">
        <f t="shared" ca="1" si="9"/>
        <v xml:space="preserve"> </v>
      </c>
      <c r="P71" s="24"/>
      <c r="Q71" s="7"/>
      <c r="R71" s="7"/>
      <c r="S71" s="7"/>
      <c r="T71" s="7"/>
      <c r="U71" s="7"/>
    </row>
    <row r="72" spans="1:27" ht="27.95" customHeight="1" x14ac:dyDescent="0.2">
      <c r="A72" s="64" t="s">
        <v>57</v>
      </c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23">
        <f t="shared" ca="1" si="8"/>
        <v>4730.8</v>
      </c>
      <c r="O72" s="23">
        <f t="shared" ca="1" si="9"/>
        <v>7096.2</v>
      </c>
      <c r="P72" s="23">
        <v>11827</v>
      </c>
      <c r="Q72" s="7"/>
      <c r="R72" s="7"/>
      <c r="S72" s="7"/>
      <c r="T72" s="7"/>
      <c r="U72" s="7"/>
    </row>
    <row r="73" spans="1:27" ht="27.95" customHeight="1" x14ac:dyDescent="0.2">
      <c r="A73" s="64" t="s">
        <v>58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23">
        <f t="shared" ca="1" si="8"/>
        <v>14002.400000000001</v>
      </c>
      <c r="O73" s="23">
        <f t="shared" ca="1" si="9"/>
        <v>21003.599999999999</v>
      </c>
      <c r="P73" s="23">
        <v>35006</v>
      </c>
      <c r="Q73" s="7"/>
      <c r="R73" s="7"/>
      <c r="S73" s="7"/>
      <c r="T73" s="7"/>
      <c r="U73" s="7"/>
    </row>
    <row r="74" spans="1:27" x14ac:dyDescent="0.2">
      <c r="A74" s="64" t="s">
        <v>18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23">
        <f t="shared" ca="1" si="8"/>
        <v>18733.2</v>
      </c>
      <c r="O74" s="23">
        <f t="shared" ca="1" si="9"/>
        <v>28099.8</v>
      </c>
      <c r="P74" s="23">
        <v>46833</v>
      </c>
      <c r="Q74" s="7"/>
      <c r="R74" s="7"/>
      <c r="S74" s="7"/>
      <c r="T74" s="7"/>
      <c r="U74" s="7"/>
    </row>
    <row r="75" spans="1:27" x14ac:dyDescent="0.2">
      <c r="A75" s="64" t="s">
        <v>20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23" t="str">
        <f t="shared" ca="1" si="8"/>
        <v xml:space="preserve"> </v>
      </c>
      <c r="O75" s="23" t="str">
        <f t="shared" ca="1" si="9"/>
        <v xml:space="preserve"> </v>
      </c>
      <c r="P75" s="23"/>
      <c r="Q75" s="7"/>
      <c r="R75" s="7"/>
      <c r="S75" s="7"/>
      <c r="T75" s="7"/>
      <c r="U75" s="7"/>
    </row>
    <row r="76" spans="1:27" x14ac:dyDescent="0.2">
      <c r="A76" s="64" t="s">
        <v>47</v>
      </c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23">
        <f t="shared" ca="1" si="8"/>
        <v>100</v>
      </c>
      <c r="O76" s="23">
        <f t="shared" ca="1" si="9"/>
        <v>150</v>
      </c>
      <c r="P76" s="23">
        <v>250</v>
      </c>
      <c r="Q76" s="7"/>
      <c r="R76" s="7"/>
      <c r="S76" s="7"/>
      <c r="T76" s="7"/>
      <c r="U76" s="7"/>
    </row>
    <row r="77" spans="1:27" x14ac:dyDescent="0.2">
      <c r="A77" s="64" t="s">
        <v>59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23">
        <f t="shared" ca="1" si="8"/>
        <v>3371.9760000000006</v>
      </c>
      <c r="O77" s="23">
        <f t="shared" ca="1" si="9"/>
        <v>5057.9639999999999</v>
      </c>
      <c r="P77" s="23">
        <v>8429.94</v>
      </c>
      <c r="Q77" s="7"/>
      <c r="R77" s="7"/>
      <c r="S77" s="7"/>
      <c r="T77" s="7"/>
      <c r="U77" s="7"/>
    </row>
    <row r="78" spans="1:27" x14ac:dyDescent="0.2">
      <c r="A78" s="65" t="s">
        <v>60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24">
        <f t="shared" ca="1" si="8"/>
        <v>22105.176000000003</v>
      </c>
      <c r="O78" s="24">
        <f t="shared" ca="1" si="9"/>
        <v>33157.764000000003</v>
      </c>
      <c r="P78" s="24">
        <v>55262.94</v>
      </c>
      <c r="Q78" s="7"/>
      <c r="R78" s="7"/>
      <c r="S78" s="7"/>
      <c r="T78" s="7"/>
      <c r="U78" s="7"/>
    </row>
    <row r="79" spans="1:2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8"/>
      <c r="R79" s="8"/>
      <c r="S79" s="8"/>
      <c r="T79" s="8"/>
      <c r="U79" s="8"/>
    </row>
    <row r="80" spans="1:27" x14ac:dyDescent="0.2">
      <c r="A80" s="2"/>
      <c r="B80" s="2"/>
      <c r="C80" s="2"/>
      <c r="D80" s="2"/>
      <c r="E80" s="2"/>
      <c r="F80" s="2"/>
      <c r="G80" s="2"/>
      <c r="H80" s="2"/>
      <c r="I80" s="8"/>
      <c r="J80" s="8"/>
      <c r="K80" s="8"/>
      <c r="L80" s="8"/>
      <c r="M80" s="8"/>
      <c r="S80" s="9"/>
      <c r="AA80" s="1"/>
    </row>
    <row r="81" spans="1:19" s="34" customFormat="1" x14ac:dyDescent="0.2">
      <c r="A81" s="70" t="s">
        <v>66</v>
      </c>
      <c r="B81" s="71"/>
      <c r="C81" s="71"/>
      <c r="D81" s="71"/>
      <c r="E81" s="71"/>
      <c r="F81" s="71"/>
      <c r="G81" s="71"/>
      <c r="H81" s="33"/>
      <c r="S81" s="35"/>
    </row>
    <row r="82" spans="1:19" s="34" customFormat="1" x14ac:dyDescent="0.2">
      <c r="A82" s="66" t="s">
        <v>67</v>
      </c>
      <c r="B82" s="71"/>
      <c r="C82" s="71"/>
      <c r="D82" s="71"/>
      <c r="E82" s="71"/>
      <c r="F82" s="71"/>
      <c r="G82" s="71"/>
      <c r="H82" s="33"/>
      <c r="S82" s="35"/>
    </row>
    <row r="83" spans="1:19" s="34" customFormat="1" x14ac:dyDescent="0.2">
      <c r="A83" s="36"/>
      <c r="B83" s="37"/>
      <c r="C83" s="36"/>
      <c r="D83" s="36"/>
      <c r="E83" s="38"/>
      <c r="F83" s="38"/>
      <c r="G83" s="39"/>
      <c r="H83" s="33"/>
      <c r="S83" s="35"/>
    </row>
    <row r="84" spans="1:19" s="34" customFormat="1" x14ac:dyDescent="0.2">
      <c r="A84" s="70" t="s">
        <v>68</v>
      </c>
      <c r="B84" s="70"/>
      <c r="C84" s="70"/>
      <c r="D84" s="70"/>
      <c r="E84" s="70"/>
      <c r="F84" s="70"/>
      <c r="G84" s="70"/>
      <c r="H84" s="33"/>
      <c r="S84" s="35"/>
    </row>
    <row r="85" spans="1:19" s="34" customFormat="1" x14ac:dyDescent="0.2">
      <c r="A85" s="66" t="s">
        <v>67</v>
      </c>
      <c r="B85" s="66"/>
      <c r="C85" s="66"/>
      <c r="D85" s="66"/>
      <c r="E85" s="66"/>
      <c r="F85" s="66"/>
      <c r="G85" s="66"/>
      <c r="H85" s="33"/>
      <c r="S85" s="35"/>
    </row>
    <row r="86" spans="1:19" s="40" customFormat="1" x14ac:dyDescent="0.2">
      <c r="S86" s="41"/>
    </row>
  </sheetData>
  <mergeCells count="66">
    <mergeCell ref="A85:G85"/>
    <mergeCell ref="A8:F8"/>
    <mergeCell ref="A11:B11"/>
    <mergeCell ref="A12:B12"/>
    <mergeCell ref="A81:G81"/>
    <mergeCell ref="A82:G82"/>
    <mergeCell ref="A84:G84"/>
    <mergeCell ref="A73:M73"/>
    <mergeCell ref="A74:M74"/>
    <mergeCell ref="A75:M75"/>
    <mergeCell ref="A76:M76"/>
    <mergeCell ref="A77:M77"/>
    <mergeCell ref="A78:M78"/>
    <mergeCell ref="A67:M67"/>
    <mergeCell ref="A68:M68"/>
    <mergeCell ref="A69:M69"/>
    <mergeCell ref="A70:M70"/>
    <mergeCell ref="A71:M71"/>
    <mergeCell ref="A72:M72"/>
    <mergeCell ref="A59:P59"/>
    <mergeCell ref="A62:M62"/>
    <mergeCell ref="A63:M63"/>
    <mergeCell ref="A64:M64"/>
    <mergeCell ref="A65:M65"/>
    <mergeCell ref="A66:M66"/>
    <mergeCell ref="A58:M58"/>
    <mergeCell ref="A45:M45"/>
    <mergeCell ref="A46:M46"/>
    <mergeCell ref="A47:M47"/>
    <mergeCell ref="A48:P48"/>
    <mergeCell ref="A51:M51"/>
    <mergeCell ref="A52:M52"/>
    <mergeCell ref="A53:M53"/>
    <mergeCell ref="A54:M54"/>
    <mergeCell ref="A55:M55"/>
    <mergeCell ref="A56:M56"/>
    <mergeCell ref="A57:M57"/>
    <mergeCell ref="A28:M28"/>
    <mergeCell ref="A44:M44"/>
    <mergeCell ref="A31:M31"/>
    <mergeCell ref="A32:M32"/>
    <mergeCell ref="A33:M33"/>
    <mergeCell ref="A34:M34"/>
    <mergeCell ref="A35:M35"/>
    <mergeCell ref="A36:M36"/>
    <mergeCell ref="A37:M37"/>
    <mergeCell ref="A38:P38"/>
    <mergeCell ref="A41:M41"/>
    <mergeCell ref="A42:M42"/>
    <mergeCell ref="A43:M43"/>
    <mergeCell ref="A7:F7"/>
    <mergeCell ref="C17:C18"/>
    <mergeCell ref="D17:D18"/>
    <mergeCell ref="A29:P29"/>
    <mergeCell ref="A17:A18"/>
    <mergeCell ref="B17:B18"/>
    <mergeCell ref="A20:P20"/>
    <mergeCell ref="A22:M22"/>
    <mergeCell ref="A23:M23"/>
    <mergeCell ref="K17:K18"/>
    <mergeCell ref="M17:M18"/>
    <mergeCell ref="N17:P18"/>
    <mergeCell ref="A24:M24"/>
    <mergeCell ref="A25:M25"/>
    <mergeCell ref="A26:M26"/>
    <mergeCell ref="A27:M27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73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17</xdr:row>
                    <xdr:rowOff>895350</xdr:rowOff>
                  </from>
                  <to>
                    <xdr:col>1</xdr:col>
                    <xdr:colOff>1152525</xdr:colOff>
                    <xdr:row>17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Чередеева Наталья Артуровна</dc:creator>
  <dc:description>17.05.2010</dc:description>
  <cp:lastModifiedBy>Сорокина Екатерина Сергеевна</cp:lastModifiedBy>
  <cp:lastPrinted>2017-02-21T01:27:24Z</cp:lastPrinted>
  <dcterms:created xsi:type="dcterms:W3CDTF">2007-02-21T08:42:24Z</dcterms:created>
  <dcterms:modified xsi:type="dcterms:W3CDTF">2017-02-21T01:27:26Z</dcterms:modified>
</cp:coreProperties>
</file>