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5" i="1" l="1"/>
  <c r="E36" i="1"/>
  <c r="E31" i="1"/>
  <c r="E32" i="1"/>
  <c r="E27" i="1"/>
  <c r="E28" i="1"/>
  <c r="E24" i="1"/>
  <c r="A12" i="2"/>
  <c r="O41" i="1"/>
  <c r="N37" i="1"/>
  <c r="N43" i="1"/>
  <c r="P27" i="1"/>
  <c r="F27" i="1"/>
  <c r="N33" i="1"/>
  <c r="F28" i="1"/>
  <c r="F35" i="1"/>
  <c r="P31" i="1"/>
  <c r="N25" i="1"/>
  <c r="N27" i="1"/>
  <c r="O38" i="1"/>
  <c r="P24" i="1"/>
  <c r="N38" i="1"/>
  <c r="N31" i="1"/>
  <c r="O45" i="1"/>
  <c r="O29" i="1"/>
  <c r="N39" i="1"/>
  <c r="P36" i="1"/>
  <c r="F36" i="1"/>
  <c r="O40" i="1"/>
  <c r="N45" i="1"/>
  <c r="O43" i="1"/>
  <c r="O46" i="1"/>
  <c r="P32" i="1"/>
  <c r="N32" i="1" s="1"/>
  <c r="N29" i="1"/>
  <c r="O33" i="1"/>
  <c r="O44" i="1"/>
  <c r="O47" i="1"/>
  <c r="P35" i="1"/>
  <c r="N47" i="1"/>
  <c r="O42" i="1"/>
  <c r="N36" i="1"/>
  <c r="N44" i="1"/>
  <c r="N42" i="1"/>
  <c r="N35" i="1"/>
  <c r="O32" i="1"/>
  <c r="N41" i="1"/>
  <c r="F24" i="1"/>
  <c r="N46" i="1"/>
  <c r="F31" i="1"/>
  <c r="O39" i="1"/>
  <c r="F32" i="1"/>
  <c r="P28" i="1"/>
  <c r="O24" i="1"/>
  <c r="O25" i="1"/>
  <c r="D24" i="1"/>
  <c r="N40" i="1"/>
  <c r="O37" i="1"/>
  <c r="N28" i="1"/>
  <c r="O28" i="1"/>
  <c r="D36" i="1"/>
  <c r="D27" i="1"/>
  <c r="O27" i="1"/>
  <c r="D28" i="1"/>
  <c r="D32" i="1"/>
  <c r="O36" i="1"/>
  <c r="O31" i="1"/>
  <c r="D31" i="1"/>
  <c r="D35" i="1"/>
  <c r="N24" i="1"/>
  <c r="O3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<sst xmlns="http://schemas.openxmlformats.org/spreadsheetml/2006/main" count="89" uniqueCount="63">
  <si>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</si>
  <si>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</si>
  <si>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</si>
  <si>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</si>
  <si>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</si>
  <si>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</si>
  <si>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</si>
  <si>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</si>
  <si>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</si>
  <si>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</si>
  <si>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</si>
  <si>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Обследование состояния электрических сетей и средств связи</t>
  </si>
  <si>
    <t>таблица 15 к Справочнику базовых цен на обмерные работы и обследования (приложение к приказу Министерства строительства и ЖКХ РФ от 25.04.2016г. №270/Пр)</t>
  </si>
  <si>
    <t>2001,80/1000</t>
  </si>
  <si>
    <t>цены 2001</t>
  </si>
  <si>
    <t>1000м2</t>
  </si>
  <si>
    <t>Итого по разделу 1 Обмерные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</si>
  <si>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</si>
  <si>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</si>
  <si>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</si>
  <si>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0,5*0,04*1,1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</si>
  <si>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Таб.11 п.4 Сейсмичность 7 баллов ПЗ=1,1)</t>
  </si>
  <si>
    <t>объект</t>
  </si>
  <si>
    <t>СБЦП05-1-1-3-Б
/Таблица: СБЦП05-1-1-3 параметр: Б/ "Кап. ремонт зданий и сооружений жилищно-гражд. назн. (2012 г.)"</t>
  </si>
  <si>
    <t>м3</t>
  </si>
  <si>
    <t>Итого по разделу 2 Проектные работы</t>
  </si>
  <si>
    <t>Раздел 3. ПОС</t>
  </si>
  <si>
    <t>0,5*0,04*0,04*1,1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</si>
  <si>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ПЗ=0,04;
Таб.11 п.4 Сейсмичность 7 баллов ПЗ=1,1)</t>
  </si>
  <si>
    <t>Итого по разделу 3 ПОС</t>
  </si>
  <si>
    <t>Раздел 4. Сметная документация</t>
  </si>
  <si>
    <t>0,5*0,04*0,05*1,1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</si>
  <si>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ПЗ=0,05;
Таб.11 п.4 Сейсмичность 7 баллов ПЗ=1,1)</t>
  </si>
  <si>
    <t>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</si>
  <si>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</si>
  <si>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</si>
  <si>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Проектные работы: Обмерные работы и обследования зданий (1998)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</si>
  <si>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</si>
  <si>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</si>
  <si>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 от 27.09.2016 №31523-ХМ/09) СМР=3,92"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</si>
  <si>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</si>
  <si>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</si>
  <si>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</si>
  <si>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</si>
  <si>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</si>
  <si>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</si>
  <si>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 xml:space="preserve">  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</si>
  <si>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</si>
  <si>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</si>
  <si>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</si>
  <si>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</si>
  <si>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Год постройки      1960</t>
  </si>
  <si>
    <t>Объем здания, м3            7540</t>
  </si>
  <si>
    <t>Здание жилое                    3 этажа      3 подъезда</t>
  </si>
  <si>
    <t>Вид проектных или изыскательских работ:   На разработку проектной документации на капитальный ремонт внутридомовых инженерных систем электроснабжения по адресу:  Хабаровский край, Ванинский МР, пос. Ванино, ул. Октябрьская, д.2</t>
  </si>
  <si>
    <t xml:space="preserve">                (должность, подпись, расшифровка)</t>
  </si>
  <si>
    <t xml:space="preserve">           (должность, подпись, расшифровка)</t>
  </si>
  <si>
    <t>Наименование  объекта:  3-х этажный жилой дом по адресу:  Хабаровский край, Ванинский МР, пос. Ванино, ул. Октябрьская, д.2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</si>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</sst>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1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7" fillId="0" borderId="0" xfId="0" applyFont="1"/>
    <xf numFmtId="0" fontId="11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9" fillId="0" borderId="0" xfId="0" applyFont="1"/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center" vertical="top" wrapText="1"/>
    </xf>
    <xf numFmtId="0" fontId="1" fillId="0" borderId="0" xfId="0" applyFont="1"/>
    <xf numFmtId="0" fontId="8" fillId="0" borderId="0" xfId="21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0" xfId="21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11" fillId="0" borderId="0" xfId="0" applyFont="1" applyAlignment="1"/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/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0;&#1083;&#1091;&#1073;&#1085;&#1072;&#1103;,28-&#1069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лубная,28-ЭС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34" zoomScaleNormal="120" zoomScaleSheetLayoutView="100" workbookViewId="0">
      <selection activeCell="K60" sqref="K60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45"/>
      <c r="B1" s="45"/>
      <c r="C1" s="45"/>
      <c r="D1" s="45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62" t="s">
        <v>44</v>
      </c>
      <c r="L2" s="62"/>
      <c r="M2" s="62"/>
      <c r="N2" s="62"/>
      <c r="O2" s="62"/>
      <c r="P2" s="62"/>
    </row>
    <row r="3" spans="1:16" x14ac:dyDescent="0.2">
      <c r="A3" s="44"/>
      <c r="B3" s="44"/>
      <c r="C3" s="28"/>
      <c r="D3" s="29"/>
      <c r="E3" s="41"/>
      <c r="F3" s="28"/>
      <c r="G3" s="28"/>
      <c r="H3" s="28"/>
      <c r="I3" s="28"/>
      <c r="J3" s="29"/>
      <c r="K3" s="63" t="s">
        <v>58</v>
      </c>
      <c r="L3" s="63"/>
      <c r="M3" s="63"/>
      <c r="N3" s="63"/>
      <c r="O3" s="63"/>
      <c r="P3" s="63"/>
    </row>
    <row r="4" spans="1:16" x14ac:dyDescent="0.2">
      <c r="A4" s="44"/>
      <c r="B4" s="44"/>
      <c r="C4" s="28"/>
      <c r="D4" s="29"/>
      <c r="E4" s="42"/>
      <c r="F4" s="28"/>
      <c r="G4" s="28"/>
      <c r="H4" s="28"/>
      <c r="I4" s="28"/>
      <c r="J4" s="29"/>
      <c r="K4" s="44"/>
      <c r="L4" s="30"/>
      <c r="M4" s="42"/>
      <c r="N4" s="42"/>
      <c r="O4" s="42"/>
      <c r="P4" s="39"/>
    </row>
    <row r="5" spans="1:16" x14ac:dyDescent="0.2">
      <c r="A5" s="44"/>
      <c r="B5" s="44"/>
      <c r="C5" s="28"/>
      <c r="D5" s="42"/>
      <c r="E5" s="28"/>
      <c r="F5" s="28"/>
      <c r="G5" s="28"/>
      <c r="H5" s="28"/>
      <c r="I5" s="28"/>
      <c r="J5" s="29"/>
      <c r="K5" s="44"/>
      <c r="L5" s="30"/>
      <c r="M5" s="29"/>
      <c r="N5" s="29"/>
      <c r="O5" s="29"/>
      <c r="P5" s="39" t="s">
        <v>59</v>
      </c>
    </row>
    <row r="6" spans="1:16" x14ac:dyDescent="0.2">
      <c r="A6" s="44"/>
      <c r="B6" s="44"/>
      <c r="C6" s="28"/>
      <c r="D6" s="31"/>
      <c r="E6" s="28"/>
      <c r="F6" s="28"/>
      <c r="G6" s="28"/>
      <c r="H6" s="28"/>
      <c r="I6" s="28"/>
      <c r="J6" s="29"/>
      <c r="K6" s="44"/>
      <c r="L6" s="30"/>
      <c r="M6" s="29"/>
      <c r="N6" s="29"/>
      <c r="O6" s="29"/>
      <c r="P6" s="39" t="s">
        <v>60</v>
      </c>
    </row>
    <row r="7" spans="1:16" ht="12.75" customHeight="1" x14ac:dyDescent="0.2">
      <c r="A7" s="31"/>
      <c r="B7" s="28"/>
      <c r="C7" s="28"/>
      <c r="D7" s="32"/>
      <c r="E7" s="28"/>
      <c r="F7" s="28"/>
      <c r="G7" s="28"/>
      <c r="H7" s="28"/>
      <c r="I7" s="28"/>
      <c r="J7" s="29"/>
      <c r="K7" s="29"/>
      <c r="L7" s="29"/>
      <c r="M7" s="29"/>
      <c r="N7" s="29"/>
      <c r="O7" s="29"/>
      <c r="P7" s="29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 x14ac:dyDescent="0.2">
      <c r="A9" s="31"/>
      <c r="B9" s="28"/>
      <c r="C9" s="28"/>
      <c r="D9" s="31"/>
      <c r="E9" s="28"/>
      <c r="F9" s="28"/>
      <c r="G9" s="28"/>
      <c r="H9" s="28"/>
      <c r="I9" s="28"/>
      <c r="J9" s="29"/>
      <c r="K9" s="29"/>
      <c r="L9" s="29"/>
      <c r="M9" s="29"/>
      <c r="N9" s="29"/>
      <c r="O9" s="29"/>
      <c r="P9" s="29"/>
    </row>
    <row r="10" spans="1:16" ht="15.75" x14ac:dyDescent="0.25">
      <c r="A10" s="64" t="s">
        <v>45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6" x14ac:dyDescent="0.2">
      <c r="A11" s="65" t="s">
        <v>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52" t="s">
        <v>57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29"/>
      <c r="M13" s="29"/>
      <c r="N13" s="29"/>
      <c r="O13" s="29"/>
      <c r="P13" s="29"/>
    </row>
    <row r="14" spans="1:16" x14ac:dyDescent="0.2">
      <c r="A14" s="53" t="s">
        <v>51</v>
      </c>
      <c r="B14" s="53"/>
      <c r="C14" s="33"/>
      <c r="D14" s="34"/>
      <c r="E14" s="28"/>
      <c r="F14" s="28"/>
      <c r="G14" s="28"/>
      <c r="H14" s="28"/>
      <c r="I14" s="28"/>
      <c r="J14" s="29"/>
      <c r="K14" s="29" t="s">
        <v>46</v>
      </c>
      <c r="L14" s="29"/>
      <c r="M14" s="29"/>
      <c r="N14" s="29"/>
      <c r="O14" s="29"/>
      <c r="P14" s="29"/>
    </row>
    <row r="15" spans="1:16" x14ac:dyDescent="0.2">
      <c r="A15" s="70" t="s">
        <v>52</v>
      </c>
      <c r="B15" s="70"/>
      <c r="C15" s="33"/>
      <c r="D15" s="34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70" t="s">
        <v>53</v>
      </c>
      <c r="B16" s="70"/>
      <c r="C16" s="70"/>
      <c r="D16" s="35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x14ac:dyDescent="0.2">
      <c r="A17" s="52" t="s">
        <v>54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29"/>
      <c r="M17" s="29"/>
      <c r="N17" s="29"/>
      <c r="O17" s="29"/>
      <c r="P17" s="29"/>
    </row>
    <row r="18" spans="1:27" x14ac:dyDescent="0.2">
      <c r="A18" s="52" t="s">
        <v>47</v>
      </c>
      <c r="B18" s="52"/>
      <c r="C18" s="52"/>
      <c r="D18" s="52"/>
      <c r="E18" s="52"/>
      <c r="F18" s="52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3.25" customHeight="1" x14ac:dyDescent="0.2">
      <c r="A20" s="46" t="s">
        <v>0</v>
      </c>
      <c r="B20" s="46" t="s">
        <v>2</v>
      </c>
      <c r="C20" s="46" t="s">
        <v>3</v>
      </c>
      <c r="D20" s="46" t="s">
        <v>5</v>
      </c>
      <c r="E20" s="46" t="s">
        <v>48</v>
      </c>
      <c r="F20" s="5"/>
      <c r="G20" s="5"/>
      <c r="H20" s="5"/>
      <c r="I20" s="5"/>
      <c r="J20" s="5"/>
      <c r="K20" s="46" t="s">
        <v>49</v>
      </c>
      <c r="L20" s="5"/>
      <c r="M20" s="46" t="s">
        <v>50</v>
      </c>
      <c r="N20" s="48" t="s">
        <v>9</v>
      </c>
      <c r="O20" s="49"/>
      <c r="P20" s="50"/>
    </row>
    <row r="21" spans="1:27" s="6" customFormat="1" ht="87.75" customHeight="1" x14ac:dyDescent="0.2">
      <c r="A21" s="47"/>
      <c r="B21" s="47"/>
      <c r="C21" s="47"/>
      <c r="D21" s="47"/>
      <c r="E21" s="47"/>
      <c r="F21" s="5"/>
      <c r="G21" s="5"/>
      <c r="H21" s="5"/>
      <c r="I21" s="5"/>
      <c r="J21" s="5"/>
      <c r="K21" s="47"/>
      <c r="L21" s="5"/>
      <c r="M21" s="47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60" t="s">
        <v>10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</row>
    <row r="24" spans="1:27" s="8" customFormat="1" ht="89.25" x14ac:dyDescent="0.2">
      <c r="A24" s="18">
        <v>1</v>
      </c>
      <c r="B24" s="19" t="s">
        <v>11</v>
      </c>
      <c r="C24" s="19" t="s">
        <v>12</v>
      </c>
      <c r="D24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(2001,80/1000) * 1200 </v>
      </c>
      <c r="E24" s="21">
        <f>IF( 2.0018 = "","0",2.0018)</f>
        <v>2.0017999999999998</v>
      </c>
      <c r="F24" s="21" t="str">
        <f ca="1">IF(INDIRECT("J" &amp; ROW())="текущие цены", IF(INDIRECT("G" &amp; ROW())="", "0", "0"), IF(INDIRECT("G" &amp; ROW())="", "1200","1200"))</f>
        <v>1200</v>
      </c>
      <c r="G24" s="21"/>
      <c r="H24" s="21" t="s">
        <v>13</v>
      </c>
      <c r="I24" s="21"/>
      <c r="J24" s="21" t="s">
        <v>14</v>
      </c>
      <c r="K24" s="21"/>
      <c r="L24" s="21">
        <v>1</v>
      </c>
      <c r="M24" s="21" t="s">
        <v>15</v>
      </c>
      <c r="N24" s="22">
        <f ca="1">IF(ISNUMBER(INDIRECT("P" &amp; ROW())), INDIRECT("P" &amp; ROW())*0.4, " ")</f>
        <v>960.80000000000007</v>
      </c>
      <c r="O24" s="22">
        <f ca="1">IF(ISNUMBER(INDIRECT("P" &amp; ROW())), INDIRECT("P" &amp; ROW())*0.6, " ")</f>
        <v>1441.2</v>
      </c>
      <c r="P24" s="22">
        <f ca="1">IF(INDIRECT("J" &amp; ROW())="текущие цены", 0, 2402)</f>
        <v>2402</v>
      </c>
      <c r="Q24" s="7"/>
      <c r="R24" s="7"/>
      <c r="S24" s="7"/>
      <c r="T24" s="7"/>
      <c r="U24" s="7"/>
      <c r="AA24" s="7"/>
    </row>
    <row r="25" spans="1:27" x14ac:dyDescent="0.2">
      <c r="A25" s="58" t="s">
        <v>16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23">
        <f ca="1">IF(ISNUMBER(INDIRECT("P" &amp; ROW())), INDIRECT("P" &amp; ROW()) * 0.4, " ")</f>
        <v>3766.4</v>
      </c>
      <c r="O25" s="23">
        <f ca="1">IF(ISNUMBER(INDIRECT("P" &amp; ROW())), INDIRECT("P" &amp; ROW()) * 0.6, " ")</f>
        <v>5649.5999999999995</v>
      </c>
      <c r="P25" s="23">
        <v>9416</v>
      </c>
      <c r="Q25" s="7"/>
      <c r="R25" s="7"/>
      <c r="S25" s="7"/>
      <c r="T25" s="7"/>
      <c r="U25" s="7"/>
    </row>
    <row r="26" spans="1:27" ht="21" customHeight="1" x14ac:dyDescent="0.2">
      <c r="A26" s="60" t="s">
        <v>17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7"/>
      <c r="R26" s="7"/>
      <c r="S26" s="7"/>
      <c r="T26" s="7"/>
      <c r="U26" s="7"/>
    </row>
    <row r="27" spans="1:27" ht="76.5" x14ac:dyDescent="0.2">
      <c r="A27" s="13">
        <v>2</v>
      </c>
      <c r="B27" s="14" t="s">
        <v>18</v>
      </c>
      <c r="C27" s="14" t="s">
        <v>19</v>
      </c>
      <c r="D27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0,5*0,04*1,1</v>
      </c>
      <c r="E27" s="16">
        <f>IF( 1 = "","0",1)</f>
        <v>1</v>
      </c>
      <c r="F27" s="16" t="str">
        <f ca="1">IF(INDIRECT("J" &amp; ROW())="текущие цены", IF(INDIRECT("G" &amp; ROW())="", "0", "0"), IF(INDIRECT("G" &amp; ROW())="", "2970","135000"))</f>
        <v>135000</v>
      </c>
      <c r="G27" s="16" t="s">
        <v>20</v>
      </c>
      <c r="H27" s="16"/>
      <c r="I27" s="16"/>
      <c r="J27" s="16" t="s">
        <v>14</v>
      </c>
      <c r="K27" s="16" t="s">
        <v>21</v>
      </c>
      <c r="L27" s="16">
        <v>2</v>
      </c>
      <c r="M27" s="16" t="s">
        <v>22</v>
      </c>
      <c r="N27" s="17">
        <f ca="1">IF(ISNUMBER(INDIRECT("P" &amp; ROW())), INDIRECT("P" &amp; ROW())*0.4, " ")</f>
        <v>1188</v>
      </c>
      <c r="O27" s="17">
        <f ca="1">IF(ISNUMBER(INDIRECT("P" &amp; ROW())), INDIRECT("P" &amp; ROW())*0.6, " ")</f>
        <v>1782</v>
      </c>
      <c r="P27" s="17">
        <f ca="1">IF(INDIRECT("J" &amp; ROW())="текущие цены", 0, 2970)</f>
        <v>2970</v>
      </c>
      <c r="Q27" s="7"/>
      <c r="R27" s="7"/>
      <c r="S27" s="7"/>
      <c r="T27" s="7"/>
      <c r="U27" s="7"/>
    </row>
    <row r="28" spans="1:27" ht="76.5" x14ac:dyDescent="0.2">
      <c r="A28" s="18">
        <v>3</v>
      </c>
      <c r="B28" s="19" t="s">
        <v>18</v>
      </c>
      <c r="C28" s="19" t="s">
        <v>23</v>
      </c>
      <c r="D28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7540 * 10 * 0,5*0,04*1,1</v>
      </c>
      <c r="E28" s="21">
        <f>IF( 7540 = "","0",7540)</f>
        <v>7540</v>
      </c>
      <c r="F28" s="21" t="str">
        <f ca="1">IF(INDIRECT("J" &amp; ROW())="текущие цены", IF(INDIRECT("G" &amp; ROW())="", "0", "0"), IF(INDIRECT("G" &amp; ROW())="", "0.22","10"))</f>
        <v>10</v>
      </c>
      <c r="G28" s="21" t="s">
        <v>20</v>
      </c>
      <c r="H28" s="21"/>
      <c r="I28" s="21"/>
      <c r="J28" s="21" t="s">
        <v>14</v>
      </c>
      <c r="K28" s="21" t="s">
        <v>21</v>
      </c>
      <c r="L28" s="21">
        <v>2</v>
      </c>
      <c r="M28" s="21" t="s">
        <v>24</v>
      </c>
      <c r="N28" s="22">
        <f ca="1">IF(ISNUMBER(INDIRECT("P" &amp; ROW())), INDIRECT("P" &amp; ROW())*0.4, " ")</f>
        <v>663.6</v>
      </c>
      <c r="O28" s="22">
        <f ca="1">IF(ISNUMBER(INDIRECT("P" &amp; ROW())), INDIRECT("P" &amp; ROW())*0.6, " ")</f>
        <v>995.4</v>
      </c>
      <c r="P28" s="22">
        <f ca="1">IF(INDIRECT("J" &amp; ROW())="текущие цены", 0, 1659)</f>
        <v>1659</v>
      </c>
      <c r="Q28" s="7"/>
      <c r="R28" s="7"/>
      <c r="S28" s="7"/>
      <c r="T28" s="7"/>
      <c r="U28" s="7"/>
    </row>
    <row r="29" spans="1:27" x14ac:dyDescent="0.2">
      <c r="A29" s="58" t="s">
        <v>25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23">
        <f ca="1">IF(ISNUMBER(INDIRECT("P" &amp; ROW())), INDIRECT("P" &amp; ROW()) * 0.4, " ")</f>
        <v>7258.4000000000005</v>
      </c>
      <c r="O29" s="23">
        <f ca="1">IF(ISNUMBER(INDIRECT("P" &amp; ROW())), INDIRECT("P" &amp; ROW()) * 0.6, " ")</f>
        <v>10887.6</v>
      </c>
      <c r="P29" s="23">
        <v>18146</v>
      </c>
      <c r="Q29" s="7"/>
      <c r="R29" s="7"/>
      <c r="S29" s="7"/>
      <c r="T29" s="7"/>
      <c r="U29" s="7"/>
    </row>
    <row r="30" spans="1:27" ht="21" customHeight="1" x14ac:dyDescent="0.2">
      <c r="A30" s="60" t="s">
        <v>26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7"/>
      <c r="R30" s="7"/>
      <c r="S30" s="7"/>
      <c r="T30" s="7"/>
      <c r="U30" s="7"/>
    </row>
    <row r="31" spans="1:27" ht="102" x14ac:dyDescent="0.2">
      <c r="A31" s="13">
        <v>4</v>
      </c>
      <c r="B31" s="14" t="s">
        <v>18</v>
      </c>
      <c r="C31" s="14" t="s">
        <v>19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0,5*0,04*0,04*1,1</v>
      </c>
      <c r="E31" s="16">
        <f>IF( 1 = "","0",1)</f>
        <v>1</v>
      </c>
      <c r="F31" s="16" t="str">
        <f ca="1">IF(INDIRECT("J" &amp; ROW())="текущие цены", IF(INDIRECT("G" &amp; ROW())="", "0", "0"), IF(INDIRECT("G" &amp; ROW())="", "118.8","135000"))</f>
        <v>135000</v>
      </c>
      <c r="G31" s="16" t="s">
        <v>27</v>
      </c>
      <c r="H31" s="16"/>
      <c r="I31" s="16"/>
      <c r="J31" s="16" t="s">
        <v>14</v>
      </c>
      <c r="K31" s="16" t="s">
        <v>28</v>
      </c>
      <c r="L31" s="16">
        <v>3</v>
      </c>
      <c r="M31" s="16" t="s">
        <v>22</v>
      </c>
      <c r="N31" s="17">
        <f ca="1">IF(ISNUMBER(INDIRECT("P" &amp; ROW())), INDIRECT("P" &amp; ROW())*0.4, " ")</f>
        <v>47.6</v>
      </c>
      <c r="O31" s="17">
        <f ca="1">IF(ISNUMBER(INDIRECT("P" &amp; ROW())), INDIRECT("P" &amp; ROW())*0.6, " ")</f>
        <v>71.399999999999991</v>
      </c>
      <c r="P31" s="17">
        <f ca="1">IF(INDIRECT("J" &amp; ROW())="текущие цены", 0, 119)</f>
        <v>119</v>
      </c>
      <c r="Q31" s="7"/>
      <c r="R31" s="7"/>
      <c r="S31" s="7"/>
      <c r="T31" s="7"/>
      <c r="U31" s="7"/>
    </row>
    <row r="32" spans="1:27" ht="102" x14ac:dyDescent="0.2">
      <c r="A32" s="18">
        <v>5</v>
      </c>
      <c r="B32" s="19" t="s">
        <v>18</v>
      </c>
      <c r="C32" s="19" t="s">
        <v>23</v>
      </c>
      <c r="D32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7540 * 10 * 0,5*0,04*0,04*1,1</v>
      </c>
      <c r="E32" s="21">
        <f>IF( 7540 = "","0",7540)</f>
        <v>7540</v>
      </c>
      <c r="F32" s="21" t="str">
        <f ca="1">IF(INDIRECT("J" &amp; ROW())="текущие цены", IF(INDIRECT("G" &amp; ROW())="", "0", "0"), IF(INDIRECT("G" &amp; ROW())="", "0.01","10"))</f>
        <v>10</v>
      </c>
      <c r="G32" s="21" t="s">
        <v>27</v>
      </c>
      <c r="H32" s="21"/>
      <c r="I32" s="21"/>
      <c r="J32" s="21" t="s">
        <v>14</v>
      </c>
      <c r="K32" s="21" t="s">
        <v>28</v>
      </c>
      <c r="L32" s="21">
        <v>3</v>
      </c>
      <c r="M32" s="21" t="s">
        <v>24</v>
      </c>
      <c r="N32" s="22">
        <f ca="1">IF(ISNUMBER(INDIRECT("P" &amp; ROW())), INDIRECT("P" &amp; ROW())*0.4, " ")</f>
        <v>30</v>
      </c>
      <c r="O32" s="22">
        <f ca="1">IF(ISNUMBER(INDIRECT("P" &amp; ROW())), INDIRECT("P" &amp; ROW())*0.6, " ")</f>
        <v>45</v>
      </c>
      <c r="P32" s="22">
        <f ca="1">IF(INDIRECT("J" &amp; ROW())="текущие цены", 0, 75)</f>
        <v>75</v>
      </c>
      <c r="Q32" s="7"/>
      <c r="R32" s="7"/>
      <c r="S32" s="7"/>
      <c r="T32" s="7"/>
      <c r="U32" s="7"/>
    </row>
    <row r="33" spans="1:21" x14ac:dyDescent="0.2">
      <c r="A33" s="58" t="s">
        <v>29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23">
        <f ca="1">IF(ISNUMBER(INDIRECT("P" &amp; ROW())), INDIRECT("P" &amp; ROW()) * 0.4, " ")</f>
        <v>304</v>
      </c>
      <c r="O33" s="23">
        <f ca="1">IF(ISNUMBER(INDIRECT("P" &amp; ROW())), INDIRECT("P" &amp; ROW()) * 0.6, " ")</f>
        <v>456</v>
      </c>
      <c r="P33" s="23">
        <v>760</v>
      </c>
      <c r="Q33" s="7"/>
      <c r="R33" s="7"/>
      <c r="S33" s="7"/>
      <c r="T33" s="7"/>
      <c r="U33" s="7"/>
    </row>
    <row r="34" spans="1:21" ht="21" customHeight="1" x14ac:dyDescent="0.2">
      <c r="A34" s="60" t="s">
        <v>30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7"/>
      <c r="R34" s="7"/>
      <c r="S34" s="7"/>
      <c r="T34" s="7"/>
      <c r="U34" s="7"/>
    </row>
    <row r="35" spans="1:21" ht="102" x14ac:dyDescent="0.2">
      <c r="A35" s="13">
        <v>6</v>
      </c>
      <c r="B35" s="14" t="s">
        <v>18</v>
      </c>
      <c r="C35" s="14" t="s">
        <v>19</v>
      </c>
      <c r="D35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0,5*0,04*0,05*1,1</v>
      </c>
      <c r="E35" s="16">
        <f>IF( 1 = "","0",1)</f>
        <v>1</v>
      </c>
      <c r="F35" s="16" t="str">
        <f ca="1">IF(INDIRECT("J" &amp; ROW())="текущие цены", IF(INDIRECT("G" &amp; ROW())="", "0", "0"), IF(INDIRECT("G" &amp; ROW())="", "148.5","135000"))</f>
        <v>135000</v>
      </c>
      <c r="G35" s="16" t="s">
        <v>31</v>
      </c>
      <c r="H35" s="16"/>
      <c r="I35" s="16"/>
      <c r="J35" s="16" t="s">
        <v>14</v>
      </c>
      <c r="K35" s="16" t="s">
        <v>32</v>
      </c>
      <c r="L35" s="16">
        <v>4</v>
      </c>
      <c r="M35" s="16" t="s">
        <v>22</v>
      </c>
      <c r="N35" s="17">
        <f ca="1">IF(ISNUMBER(INDIRECT("P" &amp; ROW())), INDIRECT("P" &amp; ROW())*0.4, " ")</f>
        <v>59.6</v>
      </c>
      <c r="O35" s="17">
        <f ca="1">IF(ISNUMBER(INDIRECT("P" &amp; ROW())), INDIRECT("P" &amp; ROW())*0.6, " ")</f>
        <v>89.399999999999991</v>
      </c>
      <c r="P35" s="17">
        <f ca="1">IF(INDIRECT("J" &amp; ROW())="текущие цены", 0, 149)</f>
        <v>149</v>
      </c>
      <c r="Q35" s="7"/>
      <c r="R35" s="7"/>
      <c r="S35" s="7"/>
      <c r="T35" s="7"/>
      <c r="U35" s="7"/>
    </row>
    <row r="36" spans="1:21" ht="102" x14ac:dyDescent="0.2">
      <c r="A36" s="18">
        <v>7</v>
      </c>
      <c r="B36" s="19" t="s">
        <v>18</v>
      </c>
      <c r="C36" s="19" t="s">
        <v>23</v>
      </c>
      <c r="D36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7540 * 10 * 0,5*0,04*0,05*1,1</v>
      </c>
      <c r="E36" s="21">
        <f>IF( 7540 = "","0",7540)</f>
        <v>7540</v>
      </c>
      <c r="F36" s="21" t="str">
        <f ca="1">IF(INDIRECT("J" &amp; ROW())="текущие цены", IF(INDIRECT("G" &amp; ROW())="", "0", "0"), IF(INDIRECT("G" &amp; ROW())="", "0.01","10"))</f>
        <v>10</v>
      </c>
      <c r="G36" s="21" t="s">
        <v>31</v>
      </c>
      <c r="H36" s="21"/>
      <c r="I36" s="21"/>
      <c r="J36" s="21" t="s">
        <v>14</v>
      </c>
      <c r="K36" s="21" t="s">
        <v>32</v>
      </c>
      <c r="L36" s="21">
        <v>4</v>
      </c>
      <c r="M36" s="21" t="s">
        <v>24</v>
      </c>
      <c r="N36" s="22">
        <f ca="1">IF(ISNUMBER(INDIRECT("P" &amp; ROW())), INDIRECT("P" &amp; ROW())*0.4, " ")</f>
        <v>30</v>
      </c>
      <c r="O36" s="22">
        <f ca="1">IF(ISNUMBER(INDIRECT("P" &amp; ROW())), INDIRECT("P" &amp; ROW())*0.6, " ")</f>
        <v>45</v>
      </c>
      <c r="P36" s="22">
        <f ca="1">IF(INDIRECT("J" &amp; ROW())="текущие цены", 0, 75)</f>
        <v>75</v>
      </c>
      <c r="Q36" s="7"/>
      <c r="R36" s="7"/>
      <c r="S36" s="7"/>
      <c r="T36" s="7"/>
      <c r="U36" s="7"/>
    </row>
    <row r="37" spans="1:21" x14ac:dyDescent="0.2">
      <c r="A37" s="58" t="s">
        <v>33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23">
        <f t="shared" ref="N37:N47" ca="1" si="0">IF(ISNUMBER(INDIRECT("P" &amp; ROW())), INDIRECT("P" &amp; ROW()) * 0.4, " ")</f>
        <v>351.20000000000005</v>
      </c>
      <c r="O37" s="23">
        <f t="shared" ref="O37:O47" ca="1" si="1">IF(ISNUMBER(INDIRECT("P" &amp; ROW())), INDIRECT("P" &amp; ROW()) * 0.6, " ")</f>
        <v>526.79999999999995</v>
      </c>
      <c r="P37" s="23">
        <v>878</v>
      </c>
      <c r="Q37" s="7"/>
      <c r="R37" s="7"/>
      <c r="S37" s="7"/>
      <c r="T37" s="7"/>
      <c r="U37" s="7"/>
    </row>
    <row r="38" spans="1:21" x14ac:dyDescent="0.2">
      <c r="A38" s="56" t="s">
        <v>34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24">
        <f t="shared" ca="1" si="0"/>
        <v>2979.6000000000004</v>
      </c>
      <c r="O38" s="24">
        <f t="shared" ca="1" si="1"/>
        <v>4469.3999999999996</v>
      </c>
      <c r="P38" s="24">
        <v>7449</v>
      </c>
      <c r="Q38" s="7"/>
      <c r="R38" s="7"/>
      <c r="S38" s="7"/>
      <c r="T38" s="7"/>
      <c r="U38" s="7"/>
    </row>
    <row r="39" spans="1:21" x14ac:dyDescent="0.2">
      <c r="A39" s="54" t="s">
        <v>35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25" t="str">
        <f t="shared" ca="1" si="0"/>
        <v xml:space="preserve"> </v>
      </c>
      <c r="O39" s="25" t="str">
        <f t="shared" ca="1" si="1"/>
        <v xml:space="preserve"> </v>
      </c>
      <c r="P39" s="25"/>
      <c r="Q39" s="7"/>
      <c r="R39" s="7"/>
      <c r="S39" s="7"/>
      <c r="T39" s="7"/>
      <c r="U39" s="7"/>
    </row>
    <row r="40" spans="1:21" ht="27.95" customHeight="1" x14ac:dyDescent="0.2">
      <c r="A40" s="56" t="s">
        <v>36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24">
        <f t="shared" ca="1" si="0"/>
        <v>960.80000000000007</v>
      </c>
      <c r="O40" s="24">
        <f t="shared" ca="1" si="1"/>
        <v>1441.2</v>
      </c>
      <c r="P40" s="24">
        <v>2402</v>
      </c>
      <c r="Q40" s="7"/>
      <c r="R40" s="7"/>
      <c r="S40" s="7"/>
      <c r="T40" s="7"/>
      <c r="U40" s="7"/>
    </row>
    <row r="41" spans="1:21" ht="27.95" customHeight="1" x14ac:dyDescent="0.2">
      <c r="A41" s="56" t="s">
        <v>37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24">
        <f t="shared" ca="1" si="0"/>
        <v>2018.8000000000002</v>
      </c>
      <c r="O41" s="24">
        <f t="shared" ca="1" si="1"/>
        <v>3028.2</v>
      </c>
      <c r="P41" s="24">
        <v>5047</v>
      </c>
      <c r="Q41" s="7"/>
      <c r="R41" s="7"/>
      <c r="S41" s="7"/>
      <c r="T41" s="7"/>
      <c r="U41" s="7"/>
    </row>
    <row r="42" spans="1:21" x14ac:dyDescent="0.2">
      <c r="A42" s="56" t="s">
        <v>38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24">
        <f t="shared" ca="1" si="0"/>
        <v>2979.6000000000004</v>
      </c>
      <c r="O42" s="24">
        <f t="shared" ca="1" si="1"/>
        <v>4469.3999999999996</v>
      </c>
      <c r="P42" s="24">
        <v>7449</v>
      </c>
      <c r="Q42" s="7"/>
      <c r="R42" s="7"/>
      <c r="S42" s="7"/>
      <c r="T42" s="7"/>
      <c r="U42" s="7"/>
    </row>
    <row r="43" spans="1:21" ht="27.95" customHeight="1" x14ac:dyDescent="0.2">
      <c r="A43" s="56" t="s">
        <v>39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24">
        <f t="shared" ca="1" si="0"/>
        <v>11680</v>
      </c>
      <c r="O43" s="24">
        <f t="shared" ca="1" si="1"/>
        <v>17520</v>
      </c>
      <c r="P43" s="24">
        <v>29200</v>
      </c>
      <c r="Q43" s="7"/>
      <c r="R43" s="7"/>
      <c r="S43" s="7"/>
      <c r="T43" s="7"/>
      <c r="U43" s="7"/>
    </row>
    <row r="44" spans="1:21" x14ac:dyDescent="0.2">
      <c r="A44" s="56" t="s">
        <v>40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24" t="str">
        <f t="shared" ca="1" si="0"/>
        <v xml:space="preserve"> </v>
      </c>
      <c r="O44" s="24" t="str">
        <f t="shared" ca="1" si="1"/>
        <v xml:space="preserve"> </v>
      </c>
      <c r="P44" s="24"/>
      <c r="Q44" s="7"/>
      <c r="R44" s="7"/>
      <c r="S44" s="7"/>
      <c r="T44" s="7"/>
      <c r="U44" s="7"/>
    </row>
    <row r="45" spans="1:21" x14ac:dyDescent="0.2">
      <c r="A45" s="56" t="s">
        <v>41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24">
        <f t="shared" ca="1" si="0"/>
        <v>60</v>
      </c>
      <c r="O45" s="24">
        <f t="shared" ca="1" si="1"/>
        <v>90</v>
      </c>
      <c r="P45" s="24">
        <v>150</v>
      </c>
      <c r="Q45" s="7"/>
      <c r="R45" s="7"/>
      <c r="S45" s="7"/>
      <c r="T45" s="7"/>
      <c r="U45" s="7"/>
    </row>
    <row r="46" spans="1:21" x14ac:dyDescent="0.2">
      <c r="A46" s="56" t="s">
        <v>42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24">
        <f t="shared" ca="1" si="0"/>
        <v>2102.4</v>
      </c>
      <c r="O46" s="24">
        <f t="shared" ca="1" si="1"/>
        <v>3153.6</v>
      </c>
      <c r="P46" s="24">
        <v>5256</v>
      </c>
      <c r="Q46" s="7"/>
      <c r="R46" s="7"/>
      <c r="S46" s="7"/>
      <c r="T46" s="7"/>
      <c r="U46" s="7"/>
    </row>
    <row r="47" spans="1:21" x14ac:dyDescent="0.2">
      <c r="A47" s="54" t="s">
        <v>43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25">
        <f t="shared" ca="1" si="0"/>
        <v>13782.400000000001</v>
      </c>
      <c r="O47" s="25">
        <f t="shared" ca="1" si="1"/>
        <v>20673.599999999999</v>
      </c>
      <c r="P47" s="25">
        <v>34456</v>
      </c>
      <c r="Q47" s="7"/>
      <c r="R47" s="7"/>
      <c r="S47" s="7"/>
      <c r="T47" s="7"/>
      <c r="U47" s="7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8"/>
      <c r="R48" s="8"/>
      <c r="S48" s="8"/>
      <c r="T48" s="8"/>
      <c r="U48" s="8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66" t="s">
        <v>61</v>
      </c>
      <c r="B50" s="66"/>
      <c r="C50" s="66"/>
      <c r="D50" s="66"/>
      <c r="E50" s="66"/>
      <c r="F50" s="66"/>
      <c r="G50" s="66"/>
      <c r="H50" s="67"/>
      <c r="I50" s="67"/>
      <c r="J50" s="67"/>
      <c r="K50" s="67"/>
      <c r="L50" s="67"/>
      <c r="M50" s="67"/>
      <c r="N50" s="67"/>
      <c r="O50" s="67"/>
      <c r="P50" s="67"/>
    </row>
    <row r="51" spans="1:16" ht="12.75" customHeight="1" x14ac:dyDescent="0.2">
      <c r="A51" s="68" t="s">
        <v>55</v>
      </c>
      <c r="B51" s="69"/>
      <c r="C51" s="69"/>
      <c r="D51" s="69"/>
      <c r="E51" s="69"/>
      <c r="F51" s="69"/>
      <c r="G51" s="69"/>
      <c r="H51" s="67"/>
      <c r="I51" s="67"/>
      <c r="J51" s="67"/>
      <c r="K51" s="67"/>
      <c r="L51" s="29"/>
      <c r="M51" s="36"/>
      <c r="N51" s="36"/>
      <c r="O51" s="36"/>
      <c r="P51" s="36"/>
    </row>
    <row r="52" spans="1:16" x14ac:dyDescent="0.2">
      <c r="A52" s="43"/>
      <c r="B52" s="37"/>
      <c r="C52" s="40"/>
      <c r="D52" s="43"/>
      <c r="E52" s="38"/>
      <c r="F52" s="38"/>
      <c r="G52" s="39"/>
      <c r="H52" s="29"/>
      <c r="I52" s="29"/>
      <c r="J52" s="29"/>
      <c r="K52" s="29"/>
      <c r="L52" s="29"/>
      <c r="M52" s="36"/>
      <c r="N52" s="36"/>
      <c r="O52" s="36"/>
      <c r="P52" s="36"/>
    </row>
    <row r="53" spans="1:16" ht="12.75" customHeight="1" x14ac:dyDescent="0.2">
      <c r="A53" s="66" t="s">
        <v>62</v>
      </c>
      <c r="B53" s="66"/>
      <c r="C53" s="66"/>
      <c r="D53" s="66"/>
      <c r="E53" s="66"/>
      <c r="F53" s="66"/>
      <c r="G53" s="66"/>
      <c r="H53" s="67"/>
      <c r="I53" s="67"/>
      <c r="J53" s="67"/>
      <c r="K53" s="67"/>
      <c r="L53" s="67"/>
      <c r="M53" s="67"/>
      <c r="N53" s="36"/>
      <c r="O53" s="36"/>
      <c r="P53" s="36"/>
    </row>
    <row r="54" spans="1:16" ht="12.75" customHeight="1" x14ac:dyDescent="0.2">
      <c r="A54" s="68" t="s">
        <v>56</v>
      </c>
      <c r="B54" s="68"/>
      <c r="C54" s="68"/>
      <c r="D54" s="68"/>
      <c r="E54" s="68"/>
      <c r="F54" s="68"/>
      <c r="G54" s="68"/>
      <c r="H54" s="67"/>
      <c r="I54" s="67"/>
      <c r="J54" s="67"/>
      <c r="K54" s="67"/>
      <c r="L54" s="29"/>
      <c r="M54" s="29"/>
      <c r="N54" s="29"/>
      <c r="O54" s="29"/>
      <c r="P54" s="29"/>
    </row>
    <row r="55" spans="1:16" x14ac:dyDescent="0.2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</row>
  </sheetData>
  <mergeCells count="42">
    <mergeCell ref="A50:P50"/>
    <mergeCell ref="A51:K51"/>
    <mergeCell ref="A53:M53"/>
    <mergeCell ref="A54:K54"/>
    <mergeCell ref="A15:B15"/>
    <mergeCell ref="A16:C16"/>
    <mergeCell ref="A17:K17"/>
    <mergeCell ref="A18:F18"/>
    <mergeCell ref="E20:E21"/>
    <mergeCell ref="K20:K21"/>
    <mergeCell ref="A45:M45"/>
    <mergeCell ref="A46:M46"/>
    <mergeCell ref="A47:M47"/>
    <mergeCell ref="A42:M42"/>
    <mergeCell ref="A43:M43"/>
    <mergeCell ref="A44:M44"/>
    <mergeCell ref="A26:P26"/>
    <mergeCell ref="K2:P2"/>
    <mergeCell ref="K3:P3"/>
    <mergeCell ref="A10:P10"/>
    <mergeCell ref="A11:P11"/>
    <mergeCell ref="A55:P55"/>
    <mergeCell ref="A13:K13"/>
    <mergeCell ref="A14:B14"/>
    <mergeCell ref="A39:M39"/>
    <mergeCell ref="A40:M40"/>
    <mergeCell ref="A41:M41"/>
    <mergeCell ref="A29:M29"/>
    <mergeCell ref="A30:P30"/>
    <mergeCell ref="A33:M33"/>
    <mergeCell ref="A34:P34"/>
    <mergeCell ref="A37:M37"/>
    <mergeCell ref="A38:M38"/>
    <mergeCell ref="A20:A21"/>
    <mergeCell ref="B20:B21"/>
    <mergeCell ref="A23:P23"/>
    <mergeCell ref="A25:M25"/>
    <mergeCell ref="A1:D1"/>
    <mergeCell ref="M20:M21"/>
    <mergeCell ref="C20:C21"/>
    <mergeCell ref="D20:D21"/>
    <mergeCell ref="N20:P20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2009-09-21T09:31:36Z</cp:lastPrinted>
  <dcterms:created xsi:type="dcterms:W3CDTF">2007-02-21T08:42:24Z</dcterms:created>
  <dcterms:modified xsi:type="dcterms:W3CDTF">2017-01-31T07:22:04Z</dcterms:modified>
</cp:coreProperties>
</file>