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2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Titles" localSheetId="0">'Мои данные'!$22:$22</definedName>
    <definedName name="_xlnm.Print_Area" localSheetId="0">'Мои данные'!$A$1:$P$54</definedName>
  </definedNames>
  <calcPr calcId="152511"/>
</workbook>
</file>

<file path=xl/calcChain.xml><?xml version="1.0" encoding="utf-8"?>
<calcChain xmlns="http://schemas.openxmlformats.org/spreadsheetml/2006/main">
  <c r="E30" i="1" l="1"/>
  <c r="E31" i="1"/>
  <c r="E33" i="1"/>
  <c r="E34" i="1"/>
  <c r="E36" i="1"/>
  <c r="E37" i="1"/>
  <c r="E25" i="1"/>
  <c r="E27" i="1"/>
  <c r="A12" i="2"/>
  <c r="O45" i="1"/>
  <c r="P30" i="1"/>
  <c r="N42" i="1"/>
  <c r="N45" i="1"/>
  <c r="O41" i="1"/>
  <c r="N39" i="1"/>
  <c r="F33" i="1"/>
  <c r="F31" i="1"/>
  <c r="N43" i="1"/>
  <c r="N30" i="1"/>
  <c r="N41" i="1"/>
  <c r="O40" i="1"/>
  <c r="O42" i="1"/>
  <c r="P37" i="1"/>
  <c r="O28" i="1"/>
  <c r="N47" i="1"/>
  <c r="O38" i="1"/>
  <c r="N46" i="1"/>
  <c r="F37" i="1"/>
  <c r="D37" i="1" s="1"/>
  <c r="P25" i="1"/>
  <c r="O43" i="1"/>
  <c r="O44" i="1"/>
  <c r="F27" i="1"/>
  <c r="N28" i="1"/>
  <c r="N44" i="1"/>
  <c r="F36" i="1"/>
  <c r="N40" i="1"/>
  <c r="F30" i="1"/>
  <c r="D30" i="1" s="1"/>
  <c r="P27" i="1"/>
  <c r="O47" i="1"/>
  <c r="N38" i="1"/>
  <c r="O30" i="1"/>
  <c r="P36" i="1"/>
  <c r="F25" i="1"/>
  <c r="N36" i="1"/>
  <c r="O37" i="1"/>
  <c r="P31" i="1"/>
  <c r="O46" i="1"/>
  <c r="P33" i="1"/>
  <c r="N33" i="1" s="1"/>
  <c r="D25" i="1"/>
  <c r="F34" i="1"/>
  <c r="O39" i="1"/>
  <c r="N37" i="1"/>
  <c r="P34" i="1"/>
  <c r="D33" i="1"/>
  <c r="N25" i="1"/>
  <c r="N27" i="1"/>
  <c r="O27" i="1"/>
  <c r="O31" i="1"/>
  <c r="N31" i="1"/>
  <c r="N34" i="1"/>
  <c r="O34" i="1"/>
  <c r="O25" i="1"/>
  <c r="D27" i="1"/>
  <c r="D34" i="1"/>
  <c r="D31" i="1"/>
  <c r="O36" i="1"/>
  <c r="D36" i="1"/>
  <c r="O33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<sst xmlns="http://schemas.openxmlformats.org/spreadsheetml/2006/main" count="97" uniqueCount="68">
  <si>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</si>
  <si>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</si>
  <si>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</si>
  <si>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</si>
  <si>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</si>
  <si>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</si>
  <si>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</si>
  <si>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</si>
  <si>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</si>
  <si>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</si>
  <si>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и обследовательские работы</t>
  </si>
  <si>
    <t>Обмерные работы</t>
  </si>
  <si>
    <t>Обмерные работы для многоэтажных зданий I категории сложности, категория сложности работ 2, высота здания до 10 м</t>
  </si>
  <si>
    <t>СБЦ99-2-1-2-5
"Обмерные работы и обследования зданий (1998г.)"</t>
  </si>
  <si>
    <t>0,75*0,1177*1,1</t>
  </si>
  <si>
    <t>7510 / 100</t>
  </si>
  <si>
    <t>цены 2001</t>
  </si>
  <si>
    <t>(2.11 При выполнении работ с использованием и сверкой имеющихся чертежей и выдачей скорректированных чертежей заказчику ПЗ=0,75;
10,59%-крыши, 1,18%-планы кровли со вскрытиями (табл.8 п. 12, п. 13) ПЗ=0,1177;
11 Сейсмичность 7 баллов ПЗ=1,1)</t>
  </si>
  <si>
    <t>100 м3 строительного объема здания</t>
  </si>
  <si>
    <t>Инженерные обследования</t>
  </si>
  <si>
    <t>0,034*1,1</t>
  </si>
  <si>
    <t>(3,4%-кровля (таблица 9) ПЗ=0,034 (ОЗП=0,034; ЭМ=0,034 к расх.; ЗПМ=0,034; МАТ=0,034 к расх.; ТЗ=0,034; ТЗМ=0,034);
11 Сейсмичность 7 баллов ПЗ=1,1)</t>
  </si>
  <si>
    <t>Итого по разделу 1 Обмерные и обследовательские работы</t>
  </si>
  <si>
    <t>Раздел 2. Проектные работы</t>
  </si>
  <si>
    <t>Жилые дома: трехэтажные</t>
  </si>
  <si>
    <t>СБЦП05-1-1-3-А
/Таблица: СБЦП05-1-1-3 параметр: А/ "Кап. ремонт зданий и сооружений жилищно-гражд. назн. (2012 г.)"</t>
  </si>
  <si>
    <t>0,072*0,4*1,1</t>
  </si>
  <si>
    <t>(Таб.12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2). Ремонт (замена) кровли и ограждающих конструкций-2,1%) ПЗ=0,072 (ОЗП=0,072; ЭМ-ЗПМ=0,072; МАТ=0,072);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</si>
  <si>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объект</t>
  </si>
  <si>
    <t>СБЦП05-1-1-3-Б
/Таблица: СБЦП05-1-1-3 параметр: Б/ "Кап. ремонт зданий и сооружений жилищно-гражд. назн. (2012 г.)"</t>
  </si>
  <si>
    <t>(Таб.12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2). Ремонт (замена) кровли и ограждающих конструкций-2,1%) ПЗ=0,072;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</si>
  <si>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м3</t>
  </si>
  <si>
    <t>ПОС</t>
  </si>
  <si>
    <t>0,072*0,04*0,4*1,1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</si>
  <si>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п.18 Проект организации строительства (ПОС): здания 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</si>
  <si>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Сметная документация</t>
  </si>
  <si>
    <t>0,072*0,05*0,4*1,1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</si>
  <si>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бескаркасные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</si>
  <si>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</si>
  <si>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Итого по разделу 2 Проектные работы</t>
  </si>
  <si>
    <t>Итого прямые затраты по смете в ценах 2001г.</t>
  </si>
  <si>
    <t>Итоги по смете:</t>
  </si>
  <si>
    <t xml:space="preserve">  Итого Поз. 1-2 "Обмерные и инженерное обследование (приложение 3 к письму Минстроя Росси от 27.09.2016 №31523-ХМ/09) СМР=30,17"</t>
  </si>
  <si>
    <t xml:space="preserve">  Итого Поз. 3-8 "Проектные работы (приложение 3 к письму Минстроя Росси от 27.09.2016 №31523-ХМ/09) СМР=3,92"</t>
  </si>
  <si>
    <t xml:space="preserve">  Итого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</si>
  <si>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</si>
  <si>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</si>
  <si>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</si>
  <si>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</si>
  <si>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</si>
  <si>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РАСЧЕТ СТОИМОСТИ</t>
  </si>
  <si>
    <t>Год постройки     1959</t>
  </si>
  <si>
    <t xml:space="preserve">  </t>
  </si>
  <si>
    <t>Здание жилое                   3 этажа      3 подъезда</t>
  </si>
  <si>
    <t>Наименование организации заказчика      НО "Хабаровский краевой фонд капитального ремонта"</t>
  </si>
  <si>
    <t>Количество</t>
  </si>
  <si>
    <t>Обоснование</t>
  </si>
  <si>
    <t>Единица измерения</t>
  </si>
  <si>
    <t>Наименование  объекта:  3-х этажный жилой дом по адресу: Хабаровский край, Ванинский МР, пос. Ванино, ул. Октябрьская, д6</t>
  </si>
  <si>
    <t>Объем здания, м3            7510</t>
  </si>
  <si>
    <t>Вид проектных или изыскательских работ:   На разработку проектной документации на капитальный ремонт крыши  по адресу:  Хабаровский край, Ванинский МР, пос. Ванино, ул. Октябрьская, д.6</t>
  </si>
  <si>
    <t xml:space="preserve">                (должность, подпись, расшифровка)</t>
  </si>
  <si>
    <t xml:space="preserve">           (должность, подпись, расшифровка)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</si>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</sst>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1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horizontal="left" inden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10" fontId="8" fillId="0" borderId="3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9" fillId="0" borderId="3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8" fillId="0" borderId="0" xfId="0" applyFont="1"/>
    <xf numFmtId="0" fontId="11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20" fillId="0" borderId="0" xfId="0" applyFont="1"/>
    <xf numFmtId="49" fontId="18" fillId="0" borderId="0" xfId="0" applyNumberFormat="1" applyFont="1" applyAlignment="1">
      <alignment horizontal="left" vertical="top" wrapText="1"/>
    </xf>
    <xf numFmtId="0" fontId="18" fillId="0" borderId="0" xfId="0" applyFont="1" applyAlignment="1">
      <alignment horizontal="right" vertical="top" wrapText="1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left" vertical="top" wrapText="1"/>
    </xf>
    <xf numFmtId="0" fontId="1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0" fontId="11" fillId="0" borderId="0" xfId="0" applyFont="1" applyAlignment="1"/>
    <xf numFmtId="0" fontId="19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7" fillId="0" borderId="0" xfId="21" applyFont="1">
      <alignment horizontal="center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wrapText="1"/>
    </xf>
    <xf numFmtId="0" fontId="18" fillId="0" borderId="0" xfId="0" applyFont="1" applyAlignment="1"/>
    <xf numFmtId="0" fontId="10" fillId="0" borderId="0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4" name="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5" name="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6" name="Butto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7" name="Button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8" name="Button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9" name="Button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82;&#1090;&#1103;&#1073;&#1088;&#1100;&#1089;&#1082;&#1072;&#1103;,%204-&#1050;&#1088;&#1086;&#1074;&#1083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nienko_ey\Desktop\&#1057;&#1084;&#1077;&#1090;&#1099;%20&#1085;&#1072;%20&#1087;&#1088;&#1086;&#1077;&#1082;&#1090;&#1085;&#1099;&#1077;%20&#1088;&#1072;&#1073;&#1086;&#1090;&#1099;\&#1042;&#1072;&#1085;&#1080;&#1085;&#1089;&#1082;&#1080;&#1081;%20&#1052;&#1056;\&#1053;&#1072;%20&#1082;&#1086;&#1085;&#1082;&#1091;&#1088;&#1089;\&#1054;&#1082;&#1090;&#1103;&#1073;&#1088;&#1100;&#1089;&#1082;&#1072;&#1103;,2-&#1050;&#1088;&#1086;&#1074;&#1083;&#110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roz_es/!&#1044;&#1086;&#1082;&#1091;&#1084;&#1077;&#1085;&#1090;&#1099;/&#1055;&#1057;&#1044;/!&#1054;&#1041;&#1056;&#1040;&#1047;&#1045;&#106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87;.%20&#1051;&#1080;&#1090;&#1086;&#1074;&#1082;&#1086;/&#1042;&#1054;%20-%20&#1091;&#1083;.%20&#1042;&#1086;&#1082;&#1079;&#1072;&#1083;&#1100;&#1085;&#1072;&#1103;,%20&#1076;.3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87;.%20&#1051;&#1080;&#1090;&#1086;&#1074;&#1082;&#1086;/&#1042;&#1054;%20-%20&#1091;&#1083;.%20&#1042;&#1086;&#1082;&#1079;&#1072;&#1083;&#1100;&#1085;&#1072;&#1103;,%20&#1076;.15&#1072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75;.%20&#1050;&#1086;&#1084;&#1089;&#1086;&#1084;&#1086;&#1083;&#1100;&#1089;&#1082;-&#1085;&#1072;-&#1040;&#1084;&#1091;&#1088;&#1077;/&#1059;&#1087;&#1088;&#1072;&#1074;&#1076;&#1086;&#1084;/&#1057;&#1077;&#1090;&#1080;/&#1043;&#1042;&#1057;%20-%20&#1091;&#1083;.%20&#1055;&#1072;&#1088;&#1080;&#1078;&#1089;&#1082;&#1086;&#1081;%20&#1050;&#1086;&#1084;&#1091;&#1085;&#1085;&#1099;,%20&#1076;.38%20&#1082;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Октябрьская, 4-Кровля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Октябрьская,2-Кровля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!ОБРАЗЕЦ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ВО - ул. Вокзальная, д.39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ВО - ул. Вокзальная, д.15а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ГВС - ул. Парижской Комунны, д"/>
    </sheetNames>
    <definedNames>
      <definedName name="Лист1.CollapseRows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omments" Target="../comments1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5"/>
  <sheetViews>
    <sheetView showGridLines="0" tabSelected="1" view="pageBreakPreview" topLeftCell="A31" zoomScaleNormal="120" zoomScaleSheetLayoutView="100" workbookViewId="0">
      <selection activeCell="A46" sqref="A46:M46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9" customWidth="1"/>
    <col min="28" max="16384" width="9.140625" style="1"/>
  </cols>
  <sheetData>
    <row r="1" spans="1:16" x14ac:dyDescent="0.2">
      <c r="A1" s="65"/>
      <c r="B1" s="65"/>
      <c r="C1" s="65"/>
      <c r="D1" s="65"/>
      <c r="E1"/>
      <c r="F1"/>
      <c r="G1"/>
      <c r="H1"/>
      <c r="I1"/>
      <c r="J1"/>
      <c r="K1"/>
      <c r="L1"/>
      <c r="M1"/>
      <c r="N1"/>
      <c r="O1"/>
      <c r="P1" s="8" t="s">
        <v>4</v>
      </c>
    </row>
    <row r="2" spans="1:16" ht="12.75" customHeight="1" x14ac:dyDescent="0.2">
      <c r="A2" s="25"/>
      <c r="B2" s="26"/>
      <c r="C2" s="27"/>
      <c r="D2" s="28"/>
      <c r="E2" s="28"/>
      <c r="F2" s="27"/>
      <c r="G2" s="29" t="s">
        <v>4</v>
      </c>
      <c r="H2" s="27"/>
      <c r="I2" s="27"/>
      <c r="J2" s="28"/>
      <c r="K2" s="69" t="s">
        <v>49</v>
      </c>
      <c r="L2" s="69"/>
      <c r="M2" s="69"/>
      <c r="N2" s="69"/>
      <c r="O2" s="69"/>
      <c r="P2" s="69"/>
    </row>
    <row r="3" spans="1:16" x14ac:dyDescent="0.2">
      <c r="A3" s="42"/>
      <c r="B3" s="42"/>
      <c r="C3" s="27"/>
      <c r="D3" s="28"/>
      <c r="E3" s="39"/>
      <c r="F3" s="27"/>
      <c r="G3" s="27"/>
      <c r="H3" s="27"/>
      <c r="I3" s="27"/>
      <c r="J3" s="28"/>
      <c r="K3" s="70" t="s">
        <v>63</v>
      </c>
      <c r="L3" s="70"/>
      <c r="M3" s="70"/>
      <c r="N3" s="70"/>
      <c r="O3" s="70"/>
      <c r="P3" s="70"/>
    </row>
    <row r="4" spans="1:16" x14ac:dyDescent="0.2">
      <c r="A4" s="42"/>
      <c r="B4" s="42"/>
      <c r="C4" s="27"/>
      <c r="D4" s="28"/>
      <c r="E4" s="40"/>
      <c r="F4" s="27"/>
      <c r="G4" s="27"/>
      <c r="H4" s="27"/>
      <c r="I4" s="27"/>
      <c r="J4" s="28"/>
      <c r="K4" s="42"/>
      <c r="L4" s="29"/>
      <c r="M4" s="40"/>
      <c r="N4" s="40"/>
      <c r="O4" s="40"/>
      <c r="P4" s="37"/>
    </row>
    <row r="5" spans="1:16" x14ac:dyDescent="0.2">
      <c r="A5" s="42"/>
      <c r="B5" s="42"/>
      <c r="C5" s="27"/>
      <c r="D5" s="40"/>
      <c r="E5" s="27"/>
      <c r="F5" s="27"/>
      <c r="G5" s="27"/>
      <c r="H5" s="27"/>
      <c r="I5" s="27"/>
      <c r="J5" s="28"/>
      <c r="K5" s="42"/>
      <c r="L5" s="29"/>
      <c r="M5" s="28"/>
      <c r="N5" s="28"/>
      <c r="O5" s="28"/>
      <c r="P5" s="37" t="s">
        <v>64</v>
      </c>
    </row>
    <row r="6" spans="1:16" x14ac:dyDescent="0.2">
      <c r="A6" s="42"/>
      <c r="B6" s="42"/>
      <c r="C6" s="27"/>
      <c r="D6" s="30"/>
      <c r="E6" s="27"/>
      <c r="F6" s="27"/>
      <c r="G6" s="27"/>
      <c r="H6" s="27"/>
      <c r="I6" s="27"/>
      <c r="J6" s="28"/>
      <c r="K6" s="42"/>
      <c r="L6" s="29"/>
      <c r="M6" s="28"/>
      <c r="N6" s="28"/>
      <c r="O6" s="28"/>
      <c r="P6" s="37" t="s">
        <v>65</v>
      </c>
    </row>
    <row r="7" spans="1:16" ht="12.75" customHeight="1" x14ac:dyDescent="0.2">
      <c r="A7" s="30"/>
      <c r="B7" s="27"/>
      <c r="C7" s="27"/>
      <c r="D7" s="40"/>
      <c r="E7" s="27"/>
      <c r="F7" s="27"/>
      <c r="G7" s="27"/>
      <c r="H7" s="27"/>
      <c r="I7" s="27"/>
      <c r="J7" s="28"/>
      <c r="K7" s="28"/>
      <c r="L7" s="28"/>
      <c r="M7" s="28"/>
      <c r="N7" s="28"/>
      <c r="O7" s="28"/>
      <c r="P7" s="28"/>
    </row>
    <row r="8" spans="1:16" x14ac:dyDescent="0.2">
      <c r="A8" s="30"/>
      <c r="B8" s="27"/>
      <c r="C8" s="27"/>
      <c r="D8" s="30"/>
      <c r="E8" s="27"/>
      <c r="F8" s="27"/>
      <c r="G8" s="27"/>
      <c r="H8" s="27"/>
      <c r="I8" s="27"/>
      <c r="J8" s="28"/>
      <c r="K8" s="28"/>
      <c r="L8" s="28"/>
      <c r="M8" s="28"/>
      <c r="N8" s="28"/>
      <c r="O8" s="28"/>
      <c r="P8" s="28"/>
    </row>
    <row r="9" spans="1:16" x14ac:dyDescent="0.2">
      <c r="A9" s="30"/>
      <c r="B9" s="27"/>
      <c r="C9" s="27"/>
      <c r="D9" s="30"/>
      <c r="E9" s="27"/>
      <c r="F9" s="27"/>
      <c r="G9" s="27"/>
      <c r="H9" s="27"/>
      <c r="I9" s="27"/>
      <c r="J9" s="28"/>
      <c r="K9" s="28"/>
      <c r="L9" s="28"/>
      <c r="M9" s="28"/>
      <c r="N9" s="28"/>
      <c r="O9" s="28"/>
      <c r="P9" s="28"/>
    </row>
    <row r="10" spans="1:16" ht="15.75" x14ac:dyDescent="0.25">
      <c r="A10" s="59" t="s">
        <v>50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</row>
    <row r="11" spans="1:16" x14ac:dyDescent="0.2">
      <c r="A11" s="60" t="s">
        <v>1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A13" s="61" t="s">
        <v>58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28"/>
      <c r="M13" s="28"/>
      <c r="N13" s="28"/>
      <c r="O13" s="28"/>
      <c r="P13" s="28"/>
    </row>
    <row r="14" spans="1:16" x14ac:dyDescent="0.2">
      <c r="A14" s="62" t="s">
        <v>51</v>
      </c>
      <c r="B14" s="62"/>
      <c r="C14" s="31"/>
      <c r="D14" s="32"/>
      <c r="E14" s="27"/>
      <c r="F14" s="27"/>
      <c r="G14" s="27"/>
      <c r="H14" s="27"/>
      <c r="I14" s="27"/>
      <c r="J14" s="28"/>
      <c r="K14" s="28" t="s">
        <v>52</v>
      </c>
      <c r="L14" s="28"/>
      <c r="M14" s="28"/>
      <c r="N14" s="28"/>
      <c r="O14" s="28"/>
      <c r="P14" s="28"/>
    </row>
    <row r="15" spans="1:16" x14ac:dyDescent="0.2">
      <c r="A15" s="63" t="s">
        <v>59</v>
      </c>
      <c r="B15" s="63"/>
      <c r="C15" s="31"/>
      <c r="D15" s="32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</row>
    <row r="16" spans="1:16" x14ac:dyDescent="0.2">
      <c r="A16" s="63" t="s">
        <v>53</v>
      </c>
      <c r="B16" s="63"/>
      <c r="C16" s="63"/>
      <c r="D16" s="33"/>
      <c r="E16" s="27"/>
      <c r="F16" s="27"/>
      <c r="G16" s="27"/>
      <c r="H16" s="27"/>
      <c r="I16" s="27"/>
      <c r="J16" s="28"/>
      <c r="K16" s="28"/>
      <c r="L16" s="28"/>
      <c r="M16" s="28"/>
      <c r="N16" s="28"/>
      <c r="O16" s="28"/>
      <c r="P16" s="28"/>
    </row>
    <row r="17" spans="1:27" x14ac:dyDescent="0.2">
      <c r="A17" s="61" t="s">
        <v>60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28"/>
      <c r="M17" s="28"/>
      <c r="N17" s="28"/>
      <c r="O17" s="28"/>
      <c r="P17" s="28"/>
    </row>
    <row r="18" spans="1:27" x14ac:dyDescent="0.2">
      <c r="A18" s="61" t="s">
        <v>54</v>
      </c>
      <c r="B18" s="61"/>
      <c r="C18" s="61"/>
      <c r="D18" s="61"/>
      <c r="E18" s="61"/>
      <c r="F18" s="61"/>
      <c r="G18" s="27"/>
      <c r="H18" s="27"/>
      <c r="I18" s="27"/>
      <c r="J18" s="28"/>
      <c r="K18" s="28"/>
      <c r="L18" s="28"/>
      <c r="M18" s="28"/>
      <c r="N18" s="28"/>
      <c r="O18" s="28"/>
      <c r="P18" s="28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27" s="5" customFormat="1" ht="24.75" customHeight="1" x14ac:dyDescent="0.2">
      <c r="A20" s="43" t="s">
        <v>0</v>
      </c>
      <c r="B20" s="43" t="s">
        <v>2</v>
      </c>
      <c r="C20" s="43" t="s">
        <v>3</v>
      </c>
      <c r="D20" s="43" t="s">
        <v>5</v>
      </c>
      <c r="E20" s="43" t="s">
        <v>55</v>
      </c>
      <c r="F20" s="4"/>
      <c r="G20" s="4"/>
      <c r="H20" s="4"/>
      <c r="I20" s="4"/>
      <c r="J20" s="4"/>
      <c r="K20" s="43" t="s">
        <v>56</v>
      </c>
      <c r="L20" s="4"/>
      <c r="M20" s="43" t="s">
        <v>57</v>
      </c>
      <c r="N20" s="66" t="s">
        <v>9</v>
      </c>
      <c r="O20" s="67"/>
      <c r="P20" s="68"/>
    </row>
    <row r="21" spans="1:27" s="5" customFormat="1" ht="87.75" customHeight="1" x14ac:dyDescent="0.2">
      <c r="A21" s="44"/>
      <c r="B21" s="44"/>
      <c r="C21" s="44"/>
      <c r="D21" s="44"/>
      <c r="E21" s="44"/>
      <c r="F21" s="4"/>
      <c r="G21" s="4"/>
      <c r="H21" s="4"/>
      <c r="I21" s="4"/>
      <c r="J21" s="4"/>
      <c r="K21" s="44"/>
      <c r="L21" s="4"/>
      <c r="M21" s="44"/>
      <c r="N21" s="10" t="s">
        <v>6</v>
      </c>
      <c r="O21" s="10" t="s">
        <v>7</v>
      </c>
      <c r="P21" s="10" t="s">
        <v>8</v>
      </c>
    </row>
    <row r="22" spans="1:27" x14ac:dyDescent="0.2">
      <c r="A22" s="11">
        <v>1</v>
      </c>
      <c r="B22" s="11">
        <v>2</v>
      </c>
      <c r="C22" s="11">
        <v>3</v>
      </c>
      <c r="D22" s="11">
        <v>4</v>
      </c>
      <c r="E22" s="11">
        <v>5</v>
      </c>
      <c r="F22" s="11"/>
      <c r="G22" s="11"/>
      <c r="H22" s="11"/>
      <c r="I22" s="11"/>
      <c r="J22" s="11"/>
      <c r="K22" s="11">
        <v>6</v>
      </c>
      <c r="L22" s="11"/>
      <c r="M22" s="11">
        <v>7</v>
      </c>
      <c r="N22" s="11">
        <v>5</v>
      </c>
      <c r="O22" s="11">
        <v>6</v>
      </c>
      <c r="P22" s="11">
        <v>8</v>
      </c>
    </row>
    <row r="23" spans="1:27" s="6" customFormat="1" ht="21" customHeight="1" x14ac:dyDescent="0.2">
      <c r="A23" s="53" t="s">
        <v>10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</row>
    <row r="24" spans="1:27" s="7" customFormat="1" ht="17.850000000000001" customHeight="1" x14ac:dyDescent="0.2">
      <c r="A24" s="55" t="s">
        <v>11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6"/>
      <c r="R24" s="6"/>
      <c r="S24" s="6"/>
      <c r="T24" s="6"/>
      <c r="U24" s="6"/>
      <c r="AA24" s="6"/>
    </row>
    <row r="25" spans="1:27" ht="63.75" x14ac:dyDescent="0.2">
      <c r="A25" s="12">
        <v>1</v>
      </c>
      <c r="B25" s="13" t="s">
        <v>12</v>
      </c>
      <c r="C25" s="13" t="s">
        <v>13</v>
      </c>
      <c r="D25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(7510 / 100) * 27.73 * 0,75*0,1177*1,1</v>
      </c>
      <c r="E25" s="15">
        <f>IF( 75.1 = "","0",75.1)</f>
        <v>75.099999999999994</v>
      </c>
      <c r="F25" s="15" t="str">
        <f ca="1">IF(INDIRECT("J" &amp; ROW())="текущие цены", IF(INDIRECT("G" &amp; ROW())="", "0", "0"), IF(INDIRECT("G" &amp; ROW())="", "2.7","27.73"))</f>
        <v>27.73</v>
      </c>
      <c r="G25" s="15" t="s">
        <v>14</v>
      </c>
      <c r="H25" s="15" t="s">
        <v>15</v>
      </c>
      <c r="I25" s="15"/>
      <c r="J25" s="15" t="s">
        <v>16</v>
      </c>
      <c r="K25" s="15" t="s">
        <v>17</v>
      </c>
      <c r="L25" s="15">
        <v>1</v>
      </c>
      <c r="M25" s="15" t="s">
        <v>18</v>
      </c>
      <c r="N25" s="16">
        <f ca="1">IF(ISNUMBER(INDIRECT("P" &amp; ROW())), INDIRECT("P" &amp; ROW())*0.4, " ")</f>
        <v>81.2</v>
      </c>
      <c r="O25" s="16">
        <f ca="1">IF(ISNUMBER(INDIRECT("P" &amp; ROW())), INDIRECT("P" &amp; ROW())*0.6, " ")</f>
        <v>121.8</v>
      </c>
      <c r="P25" s="16">
        <f ca="1">IF(INDIRECT("J" &amp; ROW())="текущие цены", 0, 203)</f>
        <v>203</v>
      </c>
      <c r="Q25" s="6"/>
      <c r="R25" s="6"/>
      <c r="S25" s="6"/>
      <c r="T25" s="6"/>
      <c r="U25" s="6"/>
    </row>
    <row r="26" spans="1:27" ht="17.850000000000001" customHeight="1" x14ac:dyDescent="0.2">
      <c r="A26" s="55" t="s">
        <v>19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6"/>
      <c r="R26" s="6"/>
      <c r="S26" s="6"/>
      <c r="T26" s="6"/>
      <c r="U26" s="6"/>
    </row>
    <row r="27" spans="1:27" ht="63.75" x14ac:dyDescent="0.2">
      <c r="A27" s="17">
        <v>2</v>
      </c>
      <c r="B27" s="18" t="s">
        <v>12</v>
      </c>
      <c r="C27" s="18" t="s">
        <v>13</v>
      </c>
      <c r="D27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(7510 / 100) * 27.73 * 0,034*1,1</v>
      </c>
      <c r="E27" s="20">
        <f>IF( 75.1 = "","0",75.1)</f>
        <v>75.099999999999994</v>
      </c>
      <c r="F27" s="20" t="str">
        <f ca="1">IF(INDIRECT("J" &amp; ROW())="текущие цены", IF(INDIRECT("G" &amp; ROW())="", "0", "0"), IF(INDIRECT("G" &amp; ROW())="", "1.03","27.73"))</f>
        <v>27.73</v>
      </c>
      <c r="G27" s="20" t="s">
        <v>20</v>
      </c>
      <c r="H27" s="20" t="s">
        <v>15</v>
      </c>
      <c r="I27" s="20"/>
      <c r="J27" s="20" t="s">
        <v>16</v>
      </c>
      <c r="K27" s="20" t="s">
        <v>21</v>
      </c>
      <c r="L27" s="20">
        <v>1</v>
      </c>
      <c r="M27" s="20" t="s">
        <v>18</v>
      </c>
      <c r="N27" s="21">
        <f ca="1">IF(ISNUMBER(INDIRECT("P" &amp; ROW())), INDIRECT("P" &amp; ROW())*0.4, " ")</f>
        <v>30.8</v>
      </c>
      <c r="O27" s="21">
        <f ca="1">IF(ISNUMBER(INDIRECT("P" &amp; ROW())), INDIRECT("P" &amp; ROW())*0.6, " ")</f>
        <v>46.199999999999996</v>
      </c>
      <c r="P27" s="21">
        <f ca="1">IF(INDIRECT("J" &amp; ROW())="текущие цены", 0, 77)</f>
        <v>77</v>
      </c>
      <c r="Q27" s="6"/>
      <c r="R27" s="6"/>
      <c r="S27" s="6"/>
      <c r="T27" s="6"/>
      <c r="U27" s="6"/>
    </row>
    <row r="28" spans="1:27" x14ac:dyDescent="0.2">
      <c r="A28" s="51" t="s">
        <v>22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22">
        <f ca="1">IF(ISNUMBER(INDIRECT("P" &amp; ROW())), INDIRECT("P" &amp; ROW()) * 0.4, " ")</f>
        <v>3379.2000000000003</v>
      </c>
      <c r="O28" s="22">
        <f ca="1">IF(ISNUMBER(INDIRECT("P" &amp; ROW())), INDIRECT("P" &amp; ROW()) * 0.6, " ")</f>
        <v>5068.8</v>
      </c>
      <c r="P28" s="22">
        <v>8448</v>
      </c>
      <c r="Q28" s="6"/>
      <c r="R28" s="6"/>
      <c r="S28" s="6"/>
      <c r="T28" s="6"/>
      <c r="U28" s="6"/>
    </row>
    <row r="29" spans="1:27" ht="21" customHeight="1" x14ac:dyDescent="0.2">
      <c r="A29" s="53" t="s">
        <v>23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6"/>
      <c r="R29" s="6"/>
      <c r="S29" s="6"/>
      <c r="T29" s="6"/>
      <c r="U29" s="6"/>
    </row>
    <row r="30" spans="1:27" ht="114.75" x14ac:dyDescent="0.2">
      <c r="A30" s="12">
        <v>3</v>
      </c>
      <c r="B30" s="13" t="s">
        <v>24</v>
      </c>
      <c r="C30" s="13" t="s">
        <v>25</v>
      </c>
      <c r="D30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0,072*0,4*1,1</v>
      </c>
      <c r="E30" s="15">
        <f>IF( 1 = "","0",1)</f>
        <v>1</v>
      </c>
      <c r="F30" s="15" t="str">
        <f ca="1">IF(INDIRECT("J" &amp; ROW())="текущие цены", IF(INDIRECT("G" &amp; ROW())="", "0", "0"), IF(INDIRECT("G" &amp; ROW())="", "4276.8","135000"))</f>
        <v>135000</v>
      </c>
      <c r="G30" s="15" t="s">
        <v>26</v>
      </c>
      <c r="H30" s="15"/>
      <c r="I30" s="15"/>
      <c r="J30" s="15" t="s">
        <v>16</v>
      </c>
      <c r="K30" s="15" t="s">
        <v>27</v>
      </c>
      <c r="L30" s="15">
        <v>2</v>
      </c>
      <c r="M30" s="15" t="s">
        <v>28</v>
      </c>
      <c r="N30" s="16">
        <f ca="1">IF(ISNUMBER(INDIRECT("P" &amp; ROW())), INDIRECT("P" &amp; ROW())*0.4, " ")</f>
        <v>1710.8000000000002</v>
      </c>
      <c r="O30" s="16">
        <f ca="1">IF(ISNUMBER(INDIRECT("P" &amp; ROW())), INDIRECT("P" &amp; ROW())*0.6, " ")</f>
        <v>2566.1999999999998</v>
      </c>
      <c r="P30" s="16">
        <f ca="1">IF(INDIRECT("J" &amp; ROW())="текущие цены", 0, 4277)</f>
        <v>4277</v>
      </c>
      <c r="Q30" s="6"/>
      <c r="R30" s="6"/>
      <c r="S30" s="6"/>
      <c r="T30" s="6"/>
      <c r="U30" s="6"/>
    </row>
    <row r="31" spans="1:27" ht="114.75" x14ac:dyDescent="0.2">
      <c r="A31" s="12">
        <v>4</v>
      </c>
      <c r="B31" s="13" t="s">
        <v>24</v>
      </c>
      <c r="C31" s="13" t="s">
        <v>29</v>
      </c>
      <c r="D31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7510 * 10 * 0,072*0,4*1,1</v>
      </c>
      <c r="E31" s="15">
        <f>IF( 7510 = "","0",7510)</f>
        <v>7510</v>
      </c>
      <c r="F31" s="15" t="str">
        <f ca="1">IF(INDIRECT("J" &amp; ROW())="текущие цены", IF(INDIRECT("G" &amp; ROW())="", "0", "0"), IF(INDIRECT("G" &amp; ROW())="", "0.32","10"))</f>
        <v>10</v>
      </c>
      <c r="G31" s="15" t="s">
        <v>26</v>
      </c>
      <c r="H31" s="15"/>
      <c r="I31" s="15"/>
      <c r="J31" s="15" t="s">
        <v>16</v>
      </c>
      <c r="K31" s="15" t="s">
        <v>30</v>
      </c>
      <c r="L31" s="15">
        <v>2</v>
      </c>
      <c r="M31" s="15" t="s">
        <v>31</v>
      </c>
      <c r="N31" s="16">
        <f ca="1">IF(ISNUMBER(INDIRECT("P" &amp; ROW())), INDIRECT("P" &amp; ROW())*0.4, " ")</f>
        <v>961.2</v>
      </c>
      <c r="O31" s="16">
        <f ca="1">IF(ISNUMBER(INDIRECT("P" &amp; ROW())), INDIRECT("P" &amp; ROW())*0.6, " ")</f>
        <v>1441.8</v>
      </c>
      <c r="P31" s="16">
        <f ca="1">IF(INDIRECT("J" &amp; ROW())="текущие цены", 0, 2403)</f>
        <v>2403</v>
      </c>
      <c r="Q31" s="6"/>
      <c r="R31" s="6"/>
      <c r="S31" s="6"/>
      <c r="T31" s="6"/>
      <c r="U31" s="6"/>
    </row>
    <row r="32" spans="1:27" ht="17.850000000000001" customHeight="1" x14ac:dyDescent="0.2">
      <c r="A32" s="55" t="s">
        <v>32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6"/>
      <c r="R32" s="6"/>
      <c r="S32" s="6"/>
      <c r="T32" s="6"/>
      <c r="U32" s="6"/>
    </row>
    <row r="33" spans="1:21" ht="127.5" x14ac:dyDescent="0.2">
      <c r="A33" s="12">
        <v>5</v>
      </c>
      <c r="B33" s="13" t="s">
        <v>24</v>
      </c>
      <c r="C33" s="13" t="s">
        <v>25</v>
      </c>
      <c r="D33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0,072*0,04*0,4*1,1</v>
      </c>
      <c r="E33" s="15">
        <f>IF( 1 = "","0",1)</f>
        <v>1</v>
      </c>
      <c r="F33" s="15" t="str">
        <f ca="1">IF(INDIRECT("J" &amp; ROW())="текущие цены", IF(INDIRECT("G" &amp; ROW())="", "0", "0"), IF(INDIRECT("G" &amp; ROW())="", "171.07","135000"))</f>
        <v>135000</v>
      </c>
      <c r="G33" s="15" t="s">
        <v>33</v>
      </c>
      <c r="H33" s="15"/>
      <c r="I33" s="15"/>
      <c r="J33" s="15" t="s">
        <v>16</v>
      </c>
      <c r="K33" s="15" t="s">
        <v>34</v>
      </c>
      <c r="L33" s="15">
        <v>2</v>
      </c>
      <c r="M33" s="15" t="s">
        <v>28</v>
      </c>
      <c r="N33" s="16">
        <f ca="1">IF(ISNUMBER(INDIRECT("P" &amp; ROW())), INDIRECT("P" &amp; ROW())*0.4, " ")</f>
        <v>68.400000000000006</v>
      </c>
      <c r="O33" s="16">
        <f ca="1">IF(ISNUMBER(INDIRECT("P" &amp; ROW())), INDIRECT("P" &amp; ROW())*0.6, " ")</f>
        <v>102.6</v>
      </c>
      <c r="P33" s="16">
        <f ca="1">IF(INDIRECT("J" &amp; ROW())="текущие цены", 0, 171)</f>
        <v>171</v>
      </c>
      <c r="Q33" s="6"/>
      <c r="R33" s="6"/>
      <c r="S33" s="6"/>
      <c r="T33" s="6"/>
      <c r="U33" s="6"/>
    </row>
    <row r="34" spans="1:21" ht="127.5" x14ac:dyDescent="0.2">
      <c r="A34" s="12">
        <v>6</v>
      </c>
      <c r="B34" s="13" t="s">
        <v>24</v>
      </c>
      <c r="C34" s="13" t="s">
        <v>29</v>
      </c>
      <c r="D34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7510 * 10 * 0,072*0,04*0,4*1,1</v>
      </c>
      <c r="E34" s="15">
        <f>IF( 7510 = "","0",7510)</f>
        <v>7510</v>
      </c>
      <c r="F34" s="15" t="str">
        <f ca="1">IF(INDIRECT("J" &amp; ROW())="текущие цены", IF(INDIRECT("G" &amp; ROW())="", "0", "0"), IF(INDIRECT("G" &amp; ROW())="", "0.01","10"))</f>
        <v>10</v>
      </c>
      <c r="G34" s="15" t="s">
        <v>33</v>
      </c>
      <c r="H34" s="15"/>
      <c r="I34" s="15"/>
      <c r="J34" s="15" t="s">
        <v>16</v>
      </c>
      <c r="K34" s="15" t="s">
        <v>34</v>
      </c>
      <c r="L34" s="15">
        <v>2</v>
      </c>
      <c r="M34" s="15" t="s">
        <v>31</v>
      </c>
      <c r="N34" s="16">
        <f ca="1">IF(ISNUMBER(INDIRECT("P" &amp; ROW())), INDIRECT("P" &amp; ROW())*0.4, " ")</f>
        <v>30</v>
      </c>
      <c r="O34" s="16">
        <f ca="1">IF(ISNUMBER(INDIRECT("P" &amp; ROW())), INDIRECT("P" &amp; ROW())*0.6, " ")</f>
        <v>45</v>
      </c>
      <c r="P34" s="16">
        <f ca="1">IF(INDIRECT("J" &amp; ROW())="текущие цены", 0, 75)</f>
        <v>75</v>
      </c>
      <c r="Q34" s="6"/>
      <c r="R34" s="6"/>
      <c r="S34" s="6"/>
      <c r="T34" s="6"/>
      <c r="U34" s="6"/>
    </row>
    <row r="35" spans="1:21" ht="17.850000000000001" customHeight="1" x14ac:dyDescent="0.2">
      <c r="A35" s="55" t="s">
        <v>35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6"/>
      <c r="R35" s="6"/>
      <c r="S35" s="6"/>
      <c r="T35" s="6"/>
      <c r="U35" s="6"/>
    </row>
    <row r="36" spans="1:21" ht="127.5" x14ac:dyDescent="0.2">
      <c r="A36" s="12">
        <v>7</v>
      </c>
      <c r="B36" s="13" t="s">
        <v>24</v>
      </c>
      <c r="C36" s="13" t="s">
        <v>25</v>
      </c>
      <c r="D36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0,072*0,05*0,4*1,1</v>
      </c>
      <c r="E36" s="15">
        <f>IF( 1 = "","0",1)</f>
        <v>1</v>
      </c>
      <c r="F36" s="15" t="str">
        <f ca="1">IF(INDIRECT("J" &amp; ROW())="текущие цены", IF(INDIRECT("G" &amp; ROW())="", "0", "0"), IF(INDIRECT("G" &amp; ROW())="", "213.84","135000"))</f>
        <v>135000</v>
      </c>
      <c r="G36" s="15" t="s">
        <v>36</v>
      </c>
      <c r="H36" s="15"/>
      <c r="I36" s="15"/>
      <c r="J36" s="15" t="s">
        <v>16</v>
      </c>
      <c r="K36" s="15" t="s">
        <v>37</v>
      </c>
      <c r="L36" s="15">
        <v>2</v>
      </c>
      <c r="M36" s="15" t="s">
        <v>28</v>
      </c>
      <c r="N36" s="16">
        <f ca="1">IF(ISNUMBER(INDIRECT("P" &amp; ROW())), INDIRECT("P" &amp; ROW())*0.4, " ")</f>
        <v>85.600000000000009</v>
      </c>
      <c r="O36" s="16">
        <f ca="1">IF(ISNUMBER(INDIRECT("P" &amp; ROW())), INDIRECT("P" &amp; ROW())*0.6, " ")</f>
        <v>128.4</v>
      </c>
      <c r="P36" s="16">
        <f ca="1">IF(INDIRECT("J" &amp; ROW())="текущие цены", 0, 214)</f>
        <v>214</v>
      </c>
      <c r="Q36" s="6"/>
      <c r="R36" s="6"/>
      <c r="S36" s="6"/>
      <c r="T36" s="6"/>
      <c r="U36" s="6"/>
    </row>
    <row r="37" spans="1:21" ht="127.5" x14ac:dyDescent="0.2">
      <c r="A37" s="17">
        <v>8</v>
      </c>
      <c r="B37" s="18" t="s">
        <v>24</v>
      </c>
      <c r="C37" s="18" t="s">
        <v>29</v>
      </c>
      <c r="D37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7510 * 10 * 0,072*0,05*0,4*1,1</v>
      </c>
      <c r="E37" s="20">
        <f>IF( 7510 = "","0",7510)</f>
        <v>7510</v>
      </c>
      <c r="F37" s="20" t="str">
        <f ca="1">IF(INDIRECT("J" &amp; ROW())="текущие цены", IF(INDIRECT("G" &amp; ROW())="", "0", "0"), IF(INDIRECT("G" &amp; ROW())="", "0.02","10"))</f>
        <v>10</v>
      </c>
      <c r="G37" s="20" t="s">
        <v>36</v>
      </c>
      <c r="H37" s="20"/>
      <c r="I37" s="20"/>
      <c r="J37" s="20" t="s">
        <v>16</v>
      </c>
      <c r="K37" s="20" t="s">
        <v>38</v>
      </c>
      <c r="L37" s="20">
        <v>2</v>
      </c>
      <c r="M37" s="20" t="s">
        <v>31</v>
      </c>
      <c r="N37" s="21">
        <f ca="1">IF(ISNUMBER(INDIRECT("P" &amp; ROW())), INDIRECT("P" &amp; ROW())*0.4, " ")</f>
        <v>60</v>
      </c>
      <c r="O37" s="21">
        <f ca="1">IF(ISNUMBER(INDIRECT("P" &amp; ROW())), INDIRECT("P" &amp; ROW())*0.6, " ")</f>
        <v>90</v>
      </c>
      <c r="P37" s="21">
        <f ca="1">IF(INDIRECT("J" &amp; ROW())="текущие цены", 0, 150)</f>
        <v>150</v>
      </c>
      <c r="Q37" s="6"/>
      <c r="R37" s="6"/>
      <c r="S37" s="6"/>
      <c r="T37" s="6"/>
      <c r="U37" s="6"/>
    </row>
    <row r="38" spans="1:21" x14ac:dyDescent="0.2">
      <c r="A38" s="51" t="s">
        <v>39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22">
        <f t="shared" ref="N38:N47" ca="1" si="0">IF(ISNUMBER(INDIRECT("P" &amp; ROW())), INDIRECT("P" &amp; ROW()) * 0.4, " ")</f>
        <v>11430.800000000001</v>
      </c>
      <c r="O38" s="22">
        <f t="shared" ref="O38:O47" ca="1" si="1">IF(ISNUMBER(INDIRECT("P" &amp; ROW())), INDIRECT("P" &amp; ROW()) * 0.6, " ")</f>
        <v>17146.2</v>
      </c>
      <c r="P38" s="22">
        <v>28577</v>
      </c>
      <c r="Q38" s="6"/>
      <c r="R38" s="6"/>
      <c r="S38" s="6"/>
      <c r="T38" s="6"/>
      <c r="U38" s="6"/>
    </row>
    <row r="39" spans="1:21" x14ac:dyDescent="0.2">
      <c r="A39" s="49" t="s">
        <v>40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23">
        <f t="shared" ca="1" si="0"/>
        <v>3028</v>
      </c>
      <c r="O39" s="23">
        <f t="shared" ca="1" si="1"/>
        <v>4542</v>
      </c>
      <c r="P39" s="23">
        <v>7570</v>
      </c>
      <c r="Q39" s="6"/>
      <c r="R39" s="6"/>
      <c r="S39" s="6"/>
      <c r="T39" s="6"/>
      <c r="U39" s="6"/>
    </row>
    <row r="40" spans="1:21" x14ac:dyDescent="0.2">
      <c r="A40" s="57" t="s">
        <v>41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24" t="str">
        <f t="shared" ca="1" si="0"/>
        <v xml:space="preserve"> </v>
      </c>
      <c r="O40" s="24" t="str">
        <f t="shared" ca="1" si="1"/>
        <v xml:space="preserve"> </v>
      </c>
      <c r="P40" s="24"/>
      <c r="Q40" s="6"/>
      <c r="R40" s="6"/>
      <c r="S40" s="6"/>
      <c r="T40" s="6"/>
      <c r="U40" s="6"/>
    </row>
    <row r="41" spans="1:21" ht="27.95" customHeight="1" x14ac:dyDescent="0.2">
      <c r="A41" s="49" t="s">
        <v>42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">
        <f t="shared" ca="1" si="0"/>
        <v>3379.2000000000003</v>
      </c>
      <c r="O41" s="23">
        <f t="shared" ca="1" si="1"/>
        <v>5068.8</v>
      </c>
      <c r="P41" s="23">
        <v>8448</v>
      </c>
      <c r="Q41" s="6"/>
      <c r="R41" s="6"/>
      <c r="S41" s="6"/>
      <c r="T41" s="6"/>
      <c r="U41" s="6"/>
    </row>
    <row r="42" spans="1:21" ht="27.95" customHeight="1" x14ac:dyDescent="0.2">
      <c r="A42" s="49" t="s">
        <v>43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23">
        <f t="shared" ca="1" si="0"/>
        <v>11430.800000000001</v>
      </c>
      <c r="O42" s="23">
        <f t="shared" ca="1" si="1"/>
        <v>17146.2</v>
      </c>
      <c r="P42" s="23">
        <v>28577</v>
      </c>
      <c r="Q42" s="6"/>
      <c r="R42" s="6"/>
      <c r="S42" s="6"/>
      <c r="T42" s="6"/>
      <c r="U42" s="6"/>
    </row>
    <row r="43" spans="1:21" x14ac:dyDescent="0.2">
      <c r="A43" s="49" t="s">
        <v>44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23">
        <f t="shared" ca="1" si="0"/>
        <v>14810</v>
      </c>
      <c r="O43" s="23">
        <f t="shared" ca="1" si="1"/>
        <v>22215</v>
      </c>
      <c r="P43" s="23">
        <v>37025</v>
      </c>
      <c r="Q43" s="6"/>
      <c r="R43" s="6"/>
      <c r="S43" s="6"/>
      <c r="T43" s="6"/>
      <c r="U43" s="6"/>
    </row>
    <row r="44" spans="1:21" x14ac:dyDescent="0.2">
      <c r="A44" s="49" t="s">
        <v>45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23" t="str">
        <f t="shared" ca="1" si="0"/>
        <v xml:space="preserve"> </v>
      </c>
      <c r="O44" s="23" t="str">
        <f t="shared" ca="1" si="1"/>
        <v xml:space="preserve"> </v>
      </c>
      <c r="P44" s="23"/>
      <c r="Q44" s="6"/>
      <c r="R44" s="6"/>
      <c r="S44" s="6"/>
      <c r="T44" s="6"/>
      <c r="U44" s="6"/>
    </row>
    <row r="45" spans="1:21" x14ac:dyDescent="0.2">
      <c r="A45" s="49" t="s">
        <v>46</v>
      </c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23">
        <f t="shared" ca="1" si="0"/>
        <v>30</v>
      </c>
      <c r="O45" s="23">
        <f t="shared" ca="1" si="1"/>
        <v>45</v>
      </c>
      <c r="P45" s="23">
        <v>75</v>
      </c>
      <c r="Q45" s="6"/>
      <c r="R45" s="6"/>
      <c r="S45" s="6"/>
      <c r="T45" s="6"/>
      <c r="U45" s="6"/>
    </row>
    <row r="46" spans="1:21" x14ac:dyDescent="0.2">
      <c r="A46" s="49" t="s">
        <v>47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23">
        <f t="shared" ca="1" si="0"/>
        <v>2665.8</v>
      </c>
      <c r="O46" s="23">
        <f t="shared" ca="1" si="1"/>
        <v>3998.7</v>
      </c>
      <c r="P46" s="23">
        <v>6664.5</v>
      </c>
      <c r="Q46" s="6"/>
      <c r="R46" s="6"/>
      <c r="S46" s="6"/>
      <c r="T46" s="6"/>
      <c r="U46" s="6"/>
    </row>
    <row r="47" spans="1:21" x14ac:dyDescent="0.2">
      <c r="A47" s="57" t="s">
        <v>48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24">
        <f t="shared" ca="1" si="0"/>
        <v>17475.8</v>
      </c>
      <c r="O47" s="24">
        <f t="shared" ca="1" si="1"/>
        <v>26213.7</v>
      </c>
      <c r="P47" s="24">
        <v>43689.5</v>
      </c>
      <c r="Q47" s="6"/>
      <c r="R47" s="6"/>
      <c r="S47" s="6"/>
      <c r="T47" s="6"/>
      <c r="U47" s="6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7"/>
      <c r="R48" s="7"/>
      <c r="S48" s="7"/>
      <c r="T48" s="7"/>
      <c r="U48" s="7"/>
    </row>
    <row r="49" spans="1: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2.75" customHeight="1" x14ac:dyDescent="0.2">
      <c r="A50" s="45" t="s">
        <v>66</v>
      </c>
      <c r="B50" s="45"/>
      <c r="C50" s="45"/>
      <c r="D50" s="45"/>
      <c r="E50" s="45"/>
      <c r="F50" s="45"/>
      <c r="G50" s="45"/>
      <c r="H50" s="46"/>
      <c r="I50" s="46"/>
      <c r="J50" s="46"/>
      <c r="K50" s="46"/>
      <c r="L50" s="46"/>
      <c r="M50" s="46"/>
      <c r="N50" s="46"/>
      <c r="O50" s="46"/>
      <c r="P50" s="46"/>
    </row>
    <row r="51" spans="1:16" ht="12.75" customHeight="1" x14ac:dyDescent="0.2">
      <c r="A51" s="47" t="s">
        <v>61</v>
      </c>
      <c r="B51" s="48"/>
      <c r="C51" s="48"/>
      <c r="D51" s="48"/>
      <c r="E51" s="48"/>
      <c r="F51" s="48"/>
      <c r="G51" s="48"/>
      <c r="H51" s="46"/>
      <c r="I51" s="46"/>
      <c r="J51" s="46"/>
      <c r="K51" s="46"/>
      <c r="L51" s="28"/>
      <c r="M51" s="34"/>
      <c r="N51" s="34"/>
      <c r="O51" s="34"/>
      <c r="P51" s="34"/>
    </row>
    <row r="52" spans="1:16" x14ac:dyDescent="0.2">
      <c r="A52" s="38"/>
      <c r="B52" s="35"/>
      <c r="C52" s="41"/>
      <c r="D52" s="38"/>
      <c r="E52" s="36"/>
      <c r="F52" s="36"/>
      <c r="G52" s="37"/>
      <c r="H52" s="28"/>
      <c r="I52" s="28"/>
      <c r="J52" s="28"/>
      <c r="K52" s="28"/>
      <c r="L52" s="28"/>
      <c r="M52" s="34"/>
      <c r="N52" s="34"/>
      <c r="O52" s="34"/>
      <c r="P52" s="34"/>
    </row>
    <row r="53" spans="1:16" ht="12.75" customHeight="1" x14ac:dyDescent="0.2">
      <c r="A53" s="45" t="s">
        <v>67</v>
      </c>
      <c r="B53" s="45"/>
      <c r="C53" s="45"/>
      <c r="D53" s="45"/>
      <c r="E53" s="45"/>
      <c r="F53" s="45"/>
      <c r="G53" s="45"/>
      <c r="H53" s="46"/>
      <c r="I53" s="46"/>
      <c r="J53" s="46"/>
      <c r="K53" s="46"/>
      <c r="L53" s="46"/>
      <c r="M53" s="46"/>
      <c r="N53" s="34"/>
      <c r="O53" s="34"/>
      <c r="P53" s="34"/>
    </row>
    <row r="54" spans="1:16" ht="12.75" customHeight="1" x14ac:dyDescent="0.2">
      <c r="A54" s="47" t="s">
        <v>62</v>
      </c>
      <c r="B54" s="47"/>
      <c r="C54" s="47"/>
      <c r="D54" s="47"/>
      <c r="E54" s="47"/>
      <c r="F54" s="47"/>
      <c r="G54" s="47"/>
      <c r="H54" s="46"/>
      <c r="I54" s="46"/>
      <c r="J54" s="46"/>
      <c r="K54" s="46"/>
      <c r="L54" s="28"/>
      <c r="M54" s="28"/>
      <c r="N54" s="28"/>
      <c r="O54" s="28"/>
      <c r="P54" s="28"/>
    </row>
    <row r="55" spans="1:16" x14ac:dyDescent="0.2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</row>
  </sheetData>
  <mergeCells count="41">
    <mergeCell ref="A55:P55"/>
    <mergeCell ref="A1:D1"/>
    <mergeCell ref="A26:P26"/>
    <mergeCell ref="A16:C16"/>
    <mergeCell ref="A17:K17"/>
    <mergeCell ref="A18:F18"/>
    <mergeCell ref="E20:E21"/>
    <mergeCell ref="C20:C21"/>
    <mergeCell ref="D20:D21"/>
    <mergeCell ref="N20:P20"/>
    <mergeCell ref="A54:K54"/>
    <mergeCell ref="A46:M46"/>
    <mergeCell ref="A47:M47"/>
    <mergeCell ref="K2:P2"/>
    <mergeCell ref="K3:P3"/>
    <mergeCell ref="A10:P10"/>
    <mergeCell ref="A11:P11"/>
    <mergeCell ref="A13:K13"/>
    <mergeCell ref="A14:B14"/>
    <mergeCell ref="A15:B15"/>
    <mergeCell ref="A40:M40"/>
    <mergeCell ref="A41:M41"/>
    <mergeCell ref="A42:M42"/>
    <mergeCell ref="A43:M43"/>
    <mergeCell ref="A44:M44"/>
    <mergeCell ref="K20:K21"/>
    <mergeCell ref="M20:M21"/>
    <mergeCell ref="A50:P50"/>
    <mergeCell ref="A51:K51"/>
    <mergeCell ref="A53:M53"/>
    <mergeCell ref="A45:M45"/>
    <mergeCell ref="A28:M28"/>
    <mergeCell ref="A29:P29"/>
    <mergeCell ref="A32:P32"/>
    <mergeCell ref="A35:P35"/>
    <mergeCell ref="A38:M38"/>
    <mergeCell ref="A39:M39"/>
    <mergeCell ref="A20:A21"/>
    <mergeCell ref="B20:B21"/>
    <mergeCell ref="A23:P23"/>
    <mergeCell ref="A24:P24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" name="Button 50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6" name="Button 51">
              <controlPr defaultSize="0" print="0" autoFill="0" autoPict="0" macro="[2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7" name="Button 52">
              <controlPr defaultSize="0" print="0" autoFill="0" autoPict="0" macro="[3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8" name="Button 53">
              <controlPr defaultSize="0" print="0" autoFill="0" autoPict="0" macro="[4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9" name="Button 54">
              <controlPr defaultSize="0" print="0" autoFill="0" autoPict="0" macro="[5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0" name="Button 55">
              <controlPr defaultSize="0" print="0" autoFill="0" autoPict="0" macro="[6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 Елена Сергеевна</dc:creator>
  <dc:description>17.05.2010</dc:description>
  <cp:lastModifiedBy>Кульбятская Ольга Николаевна</cp:lastModifiedBy>
  <cp:lastPrinted>2017-01-31T07:21:23Z</cp:lastPrinted>
  <dcterms:created xsi:type="dcterms:W3CDTF">2007-02-21T08:42:24Z</dcterms:created>
  <dcterms:modified xsi:type="dcterms:W3CDTF">2017-01-31T07:21:27Z</dcterms:modified>
</cp:coreProperties>
</file>